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5125" windowHeight="12480" tabRatio="753"/>
  </bookViews>
  <sheets>
    <sheet name="ComprehensiveStrategic Finances" sheetId="104" r:id="rId1"/>
    <sheet name="Drop Down Options" sheetId="36" r:id="rId2"/>
  </sheets>
  <externalReferences>
    <externalReference r:id="rId3"/>
    <externalReference r:id="rId4"/>
  </externalReferences>
  <definedNames>
    <definedName name="AgencyName">'Drop Down Options'!$A$1:$A$5</definedName>
    <definedName name="BasisforEval">'Drop Down Options'!#REF!</definedName>
    <definedName name="BasisforfurtherEval">'Drop Down Options'!#REF!</definedName>
    <definedName name="Eval">'Drop Down Options'!$A$17:$A$21</definedName>
    <definedName name="EvalOptions">'Drop Down Options'!#REF!</definedName>
    <definedName name="PartnerEntityType">'Drop Down Options'!$A$24:$A$29</definedName>
    <definedName name="_xlnm.Print_Titles" localSheetId="0">'ComprehensiveStrategic Finances'!$8:$9</definedName>
    <definedName name="TypeofMeasure">'[1]All data'!$C$8:$C$11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81" i="104" l="1"/>
  <c r="B180" i="104"/>
  <c r="B179" i="104"/>
  <c r="B178" i="104"/>
  <c r="E177" i="104"/>
  <c r="B177" i="104"/>
  <c r="J176" i="104"/>
  <c r="B176" i="104"/>
  <c r="S172" i="104"/>
  <c r="S182" i="104" s="1"/>
  <c r="R172" i="104"/>
  <c r="R182" i="104" s="1"/>
  <c r="Q172" i="104"/>
  <c r="Q182" i="104" s="1"/>
  <c r="P172" i="104"/>
  <c r="P182" i="104" s="1"/>
  <c r="O172" i="104"/>
  <c r="O182" i="104" s="1"/>
  <c r="N172" i="104"/>
  <c r="N182" i="104" s="1"/>
  <c r="M172" i="104"/>
  <c r="M182" i="104" s="1"/>
  <c r="L172" i="104"/>
  <c r="L182" i="104" s="1"/>
  <c r="K172" i="104"/>
  <c r="K182" i="104" s="1"/>
  <c r="J172" i="104"/>
  <c r="J182" i="104" s="1"/>
  <c r="I172" i="104"/>
  <c r="I182" i="104" s="1"/>
  <c r="H172" i="104"/>
  <c r="H182" i="104" s="1"/>
  <c r="G172" i="104"/>
  <c r="G182" i="104" s="1"/>
  <c r="F172" i="104"/>
  <c r="F182" i="104" s="1"/>
  <c r="E172" i="104"/>
  <c r="E182" i="104" s="1"/>
  <c r="D172" i="104"/>
  <c r="D182" i="104" s="1"/>
  <c r="C171" i="104"/>
  <c r="S166" i="104"/>
  <c r="S181" i="104" s="1"/>
  <c r="R166" i="104"/>
  <c r="R181" i="104" s="1"/>
  <c r="Q166" i="104"/>
  <c r="Q181" i="104" s="1"/>
  <c r="P166" i="104"/>
  <c r="P181" i="104" s="1"/>
  <c r="N166" i="104"/>
  <c r="N181" i="104" s="1"/>
  <c r="M166" i="104"/>
  <c r="M181" i="104" s="1"/>
  <c r="L166" i="104"/>
  <c r="L181" i="104" s="1"/>
  <c r="K166" i="104"/>
  <c r="K181" i="104" s="1"/>
  <c r="J166" i="104"/>
  <c r="J181" i="104" s="1"/>
  <c r="I166" i="104"/>
  <c r="I181" i="104" s="1"/>
  <c r="H166" i="104"/>
  <c r="G166" i="104"/>
  <c r="G181" i="104" s="1"/>
  <c r="F166" i="104"/>
  <c r="F181" i="104" s="1"/>
  <c r="E166" i="104"/>
  <c r="E181" i="104" s="1"/>
  <c r="C165" i="104"/>
  <c r="C164" i="104"/>
  <c r="D163" i="104"/>
  <c r="C163" i="104" s="1"/>
  <c r="C162" i="104"/>
  <c r="C161" i="104"/>
  <c r="C160" i="104"/>
  <c r="D159" i="104"/>
  <c r="C159" i="104" s="1"/>
  <c r="C157" i="104"/>
  <c r="C156" i="104"/>
  <c r="O155" i="104"/>
  <c r="C155" i="104" s="1"/>
  <c r="C154" i="104"/>
  <c r="C153" i="104"/>
  <c r="O152" i="104"/>
  <c r="D152" i="104"/>
  <c r="C152" i="104" s="1"/>
  <c r="C151" i="104"/>
  <c r="C150" i="104"/>
  <c r="C149" i="104"/>
  <c r="C148" i="104"/>
  <c r="C147" i="104"/>
  <c r="O146" i="104"/>
  <c r="D146" i="104"/>
  <c r="D166" i="104" s="1"/>
  <c r="Q141" i="104"/>
  <c r="M141" i="104"/>
  <c r="S140" i="104"/>
  <c r="R140" i="104"/>
  <c r="Q140" i="104"/>
  <c r="P140" i="104"/>
  <c r="O140" i="104"/>
  <c r="N140" i="104"/>
  <c r="M140" i="104"/>
  <c r="L140" i="104"/>
  <c r="K140" i="104"/>
  <c r="J140" i="104"/>
  <c r="I140" i="104"/>
  <c r="H140" i="104"/>
  <c r="G140" i="104"/>
  <c r="F140" i="104"/>
  <c r="E140" i="104"/>
  <c r="D140" i="104"/>
  <c r="S139" i="104"/>
  <c r="R139" i="104"/>
  <c r="Q139" i="104"/>
  <c r="P139" i="104"/>
  <c r="O139" i="104"/>
  <c r="N139" i="104"/>
  <c r="M139" i="104"/>
  <c r="L139" i="104"/>
  <c r="K139" i="104"/>
  <c r="J139" i="104"/>
  <c r="I139" i="104"/>
  <c r="H139" i="104"/>
  <c r="G139" i="104"/>
  <c r="F139" i="104"/>
  <c r="E139" i="104"/>
  <c r="D139" i="104"/>
  <c r="M138" i="104"/>
  <c r="S135" i="104"/>
  <c r="R135" i="104"/>
  <c r="Q135" i="104"/>
  <c r="P135" i="104"/>
  <c r="O135" i="104"/>
  <c r="N135" i="104"/>
  <c r="M135" i="104"/>
  <c r="L135" i="104"/>
  <c r="K135" i="104"/>
  <c r="J135" i="104"/>
  <c r="I135" i="104"/>
  <c r="H135" i="104"/>
  <c r="G135" i="104"/>
  <c r="F135" i="104"/>
  <c r="E135" i="104"/>
  <c r="D135" i="104"/>
  <c r="M130" i="104"/>
  <c r="M142" i="104" s="1"/>
  <c r="D129" i="104"/>
  <c r="C129" i="104"/>
  <c r="S128" i="104"/>
  <c r="S130" i="104" s="1"/>
  <c r="R128" i="104"/>
  <c r="R130" i="104" s="1"/>
  <c r="Q128" i="104"/>
  <c r="Q130" i="104" s="1"/>
  <c r="Q142" i="104" s="1"/>
  <c r="P128" i="104"/>
  <c r="P130" i="104" s="1"/>
  <c r="P180" i="104" s="1"/>
  <c r="O128" i="104"/>
  <c r="O130" i="104" s="1"/>
  <c r="N128" i="104"/>
  <c r="N130" i="104" s="1"/>
  <c r="M128" i="104"/>
  <c r="L128" i="104"/>
  <c r="L130" i="104" s="1"/>
  <c r="L180" i="104" s="1"/>
  <c r="K128" i="104"/>
  <c r="K130" i="104" s="1"/>
  <c r="J128" i="104"/>
  <c r="J130" i="104" s="1"/>
  <c r="I128" i="104"/>
  <c r="I130" i="104" s="1"/>
  <c r="I142" i="104" s="1"/>
  <c r="H128" i="104"/>
  <c r="H130" i="104" s="1"/>
  <c r="H180" i="104" s="1"/>
  <c r="G128" i="104"/>
  <c r="G130" i="104" s="1"/>
  <c r="F128" i="104"/>
  <c r="F130" i="104" s="1"/>
  <c r="E128" i="104"/>
  <c r="E130" i="104" s="1"/>
  <c r="E142" i="104" s="1"/>
  <c r="D128" i="104"/>
  <c r="C127" i="104"/>
  <c r="C126" i="104"/>
  <c r="B125" i="104"/>
  <c r="S123" i="104"/>
  <c r="S141" i="104" s="1"/>
  <c r="R123" i="104"/>
  <c r="R141" i="104" s="1"/>
  <c r="Q123" i="104"/>
  <c r="Q179" i="104" s="1"/>
  <c r="P123" i="104"/>
  <c r="O123" i="104"/>
  <c r="O141" i="104" s="1"/>
  <c r="N123" i="104"/>
  <c r="N141" i="104" s="1"/>
  <c r="M123" i="104"/>
  <c r="M179" i="104" s="1"/>
  <c r="L123" i="104"/>
  <c r="K123" i="104"/>
  <c r="K141" i="104" s="1"/>
  <c r="J123" i="104"/>
  <c r="J141" i="104" s="1"/>
  <c r="I123" i="104"/>
  <c r="I179" i="104" s="1"/>
  <c r="H123" i="104"/>
  <c r="G123" i="104"/>
  <c r="G141" i="104" s="1"/>
  <c r="F123" i="104"/>
  <c r="F141" i="104" s="1"/>
  <c r="E123" i="104"/>
  <c r="E179" i="104" s="1"/>
  <c r="D123" i="104"/>
  <c r="B123" i="104"/>
  <c r="S122" i="104"/>
  <c r="R122" i="104"/>
  <c r="Q122" i="104"/>
  <c r="P122" i="104"/>
  <c r="O122" i="104"/>
  <c r="N122" i="104"/>
  <c r="M122" i="104"/>
  <c r="L122" i="104"/>
  <c r="K122" i="104"/>
  <c r="J122" i="104"/>
  <c r="I122" i="104"/>
  <c r="H122" i="104"/>
  <c r="G122" i="104"/>
  <c r="F122" i="104"/>
  <c r="E122" i="104"/>
  <c r="D122" i="104"/>
  <c r="B122" i="104"/>
  <c r="B121" i="104"/>
  <c r="R118" i="104"/>
  <c r="Q118" i="104"/>
  <c r="P118" i="104"/>
  <c r="N118" i="104"/>
  <c r="I118" i="104"/>
  <c r="H118" i="104"/>
  <c r="P116" i="104"/>
  <c r="C116" i="104" s="1"/>
  <c r="O115" i="104"/>
  <c r="M115" i="104"/>
  <c r="L115" i="104"/>
  <c r="J115" i="104"/>
  <c r="G115" i="104"/>
  <c r="F115" i="104"/>
  <c r="P114" i="104"/>
  <c r="C114" i="104" s="1"/>
  <c r="S111" i="104"/>
  <c r="R111" i="104"/>
  <c r="Q111" i="104"/>
  <c r="P111" i="104"/>
  <c r="O111" i="104"/>
  <c r="N111" i="104"/>
  <c r="M111" i="104"/>
  <c r="L111" i="104"/>
  <c r="K111" i="104"/>
  <c r="J111" i="104"/>
  <c r="I111" i="104"/>
  <c r="H111" i="104"/>
  <c r="G111" i="104"/>
  <c r="F111" i="104"/>
  <c r="E111" i="104"/>
  <c r="D111" i="104"/>
  <c r="S110" i="104"/>
  <c r="R110" i="104"/>
  <c r="Q110" i="104"/>
  <c r="P110" i="104"/>
  <c r="O110" i="104"/>
  <c r="N110" i="104"/>
  <c r="M110" i="104"/>
  <c r="L110" i="104"/>
  <c r="K110" i="104"/>
  <c r="J110" i="104"/>
  <c r="I110" i="104"/>
  <c r="H110" i="104"/>
  <c r="G110" i="104"/>
  <c r="F110" i="104"/>
  <c r="E110" i="104"/>
  <c r="D110" i="104"/>
  <c r="P107" i="104"/>
  <c r="D107" i="104"/>
  <c r="C107" i="104"/>
  <c r="S104" i="104"/>
  <c r="R104" i="104"/>
  <c r="Q104" i="104"/>
  <c r="P104" i="104"/>
  <c r="O104" i="104"/>
  <c r="N104" i="104"/>
  <c r="M104" i="104"/>
  <c r="L104" i="104"/>
  <c r="K104" i="104"/>
  <c r="J104" i="104"/>
  <c r="I104" i="104"/>
  <c r="H104" i="104"/>
  <c r="G104" i="104"/>
  <c r="F104" i="104"/>
  <c r="E104" i="104"/>
  <c r="D104" i="104"/>
  <c r="S103" i="104"/>
  <c r="R103" i="104"/>
  <c r="Q103" i="104"/>
  <c r="P103" i="104"/>
  <c r="O103" i="104"/>
  <c r="N103" i="104"/>
  <c r="M103" i="104"/>
  <c r="L103" i="104"/>
  <c r="K103" i="104"/>
  <c r="J103" i="104"/>
  <c r="I103" i="104"/>
  <c r="H103" i="104"/>
  <c r="G103" i="104"/>
  <c r="F103" i="104"/>
  <c r="E103" i="104"/>
  <c r="D103" i="104"/>
  <c r="S102" i="104"/>
  <c r="R102" i="104"/>
  <c r="Q102" i="104"/>
  <c r="P102" i="104"/>
  <c r="O102" i="104"/>
  <c r="N102" i="104"/>
  <c r="M102" i="104"/>
  <c r="L102" i="104"/>
  <c r="K102" i="104"/>
  <c r="J102" i="104"/>
  <c r="I102" i="104"/>
  <c r="H102" i="104"/>
  <c r="G102" i="104"/>
  <c r="F102" i="104"/>
  <c r="E102" i="104"/>
  <c r="D102" i="104"/>
  <c r="S101" i="104"/>
  <c r="S178" i="104" s="1"/>
  <c r="R101" i="104"/>
  <c r="R178" i="104" s="1"/>
  <c r="Q101" i="104"/>
  <c r="Q178" i="104" s="1"/>
  <c r="P101" i="104"/>
  <c r="P178" i="104" s="1"/>
  <c r="O101" i="104"/>
  <c r="O178" i="104" s="1"/>
  <c r="N101" i="104"/>
  <c r="N178" i="104" s="1"/>
  <c r="M101" i="104"/>
  <c r="M178" i="104" s="1"/>
  <c r="L101" i="104"/>
  <c r="L178" i="104" s="1"/>
  <c r="K101" i="104"/>
  <c r="K178" i="104" s="1"/>
  <c r="J101" i="104"/>
  <c r="J178" i="104" s="1"/>
  <c r="I101" i="104"/>
  <c r="I178" i="104" s="1"/>
  <c r="H101" i="104"/>
  <c r="H178" i="104" s="1"/>
  <c r="G101" i="104"/>
  <c r="G178" i="104" s="1"/>
  <c r="F101" i="104"/>
  <c r="F178" i="104" s="1"/>
  <c r="E101" i="104"/>
  <c r="E178" i="104" s="1"/>
  <c r="D101" i="104"/>
  <c r="D178" i="104" s="1"/>
  <c r="S100" i="104"/>
  <c r="S177" i="104" s="1"/>
  <c r="R100" i="104"/>
  <c r="R177" i="104" s="1"/>
  <c r="Q100" i="104"/>
  <c r="Q177" i="104" s="1"/>
  <c r="P100" i="104"/>
  <c r="P177" i="104" s="1"/>
  <c r="O100" i="104"/>
  <c r="O177" i="104" s="1"/>
  <c r="N100" i="104"/>
  <c r="N177" i="104" s="1"/>
  <c r="M100" i="104"/>
  <c r="M177" i="104" s="1"/>
  <c r="L100" i="104"/>
  <c r="L177" i="104" s="1"/>
  <c r="K100" i="104"/>
  <c r="K177" i="104" s="1"/>
  <c r="J100" i="104"/>
  <c r="J177" i="104" s="1"/>
  <c r="I100" i="104"/>
  <c r="I177" i="104" s="1"/>
  <c r="H100" i="104"/>
  <c r="H177" i="104" s="1"/>
  <c r="G100" i="104"/>
  <c r="G177" i="104" s="1"/>
  <c r="F100" i="104"/>
  <c r="F177" i="104" s="1"/>
  <c r="E100" i="104"/>
  <c r="D100" i="104"/>
  <c r="D177" i="104" s="1"/>
  <c r="S99" i="104"/>
  <c r="S176" i="104" s="1"/>
  <c r="R99" i="104"/>
  <c r="R138" i="104" s="1"/>
  <c r="Q99" i="104"/>
  <c r="Q176" i="104" s="1"/>
  <c r="P99" i="104"/>
  <c r="O99" i="104"/>
  <c r="O176" i="104" s="1"/>
  <c r="N99" i="104"/>
  <c r="N138" i="104" s="1"/>
  <c r="M99" i="104"/>
  <c r="M176" i="104" s="1"/>
  <c r="L99" i="104"/>
  <c r="K99" i="104"/>
  <c r="K176" i="104" s="1"/>
  <c r="J99" i="104"/>
  <c r="J138" i="104" s="1"/>
  <c r="I99" i="104"/>
  <c r="I176" i="104" s="1"/>
  <c r="H99" i="104"/>
  <c r="G99" i="104"/>
  <c r="G176" i="104" s="1"/>
  <c r="F99" i="104"/>
  <c r="F138" i="104" s="1"/>
  <c r="E99" i="104"/>
  <c r="E176" i="104" s="1"/>
  <c r="D99" i="104"/>
  <c r="J91" i="104"/>
  <c r="F91" i="104"/>
  <c r="B90" i="104"/>
  <c r="S89" i="104"/>
  <c r="R89" i="104"/>
  <c r="Q89" i="104"/>
  <c r="P89" i="104"/>
  <c r="O89" i="104"/>
  <c r="N89" i="104"/>
  <c r="M89" i="104"/>
  <c r="L89" i="104"/>
  <c r="K89" i="104"/>
  <c r="J89" i="104"/>
  <c r="I89" i="104"/>
  <c r="H89" i="104"/>
  <c r="G89" i="104"/>
  <c r="F89" i="104"/>
  <c r="E89" i="104"/>
  <c r="D89" i="104"/>
  <c r="S88" i="104"/>
  <c r="R88" i="104"/>
  <c r="Q88" i="104"/>
  <c r="P88" i="104"/>
  <c r="O88" i="104"/>
  <c r="N88" i="104"/>
  <c r="M88" i="104"/>
  <c r="L88" i="104"/>
  <c r="K88" i="104"/>
  <c r="J88" i="104"/>
  <c r="I88" i="104"/>
  <c r="H88" i="104"/>
  <c r="G88" i="104"/>
  <c r="F88" i="104"/>
  <c r="E88" i="104"/>
  <c r="D88" i="104"/>
  <c r="S87" i="104"/>
  <c r="R87" i="104"/>
  <c r="Q87" i="104"/>
  <c r="P87" i="104"/>
  <c r="O87" i="104"/>
  <c r="N87" i="104"/>
  <c r="M87" i="104"/>
  <c r="L87" i="104"/>
  <c r="K87" i="104"/>
  <c r="J87" i="104"/>
  <c r="I87" i="104"/>
  <c r="H87" i="104"/>
  <c r="G87" i="104"/>
  <c r="F87" i="104"/>
  <c r="E87" i="104"/>
  <c r="D87" i="104"/>
  <c r="S86" i="104"/>
  <c r="R86" i="104"/>
  <c r="Q86" i="104"/>
  <c r="P86" i="104"/>
  <c r="O86" i="104"/>
  <c r="N86" i="104"/>
  <c r="M86" i="104"/>
  <c r="L86" i="104"/>
  <c r="K86" i="104"/>
  <c r="J86" i="104"/>
  <c r="I86" i="104"/>
  <c r="H86" i="104"/>
  <c r="G86" i="104"/>
  <c r="F86" i="104"/>
  <c r="E86" i="104"/>
  <c r="D86" i="104"/>
  <c r="S82" i="104"/>
  <c r="S92" i="104" s="1"/>
  <c r="R82" i="104"/>
  <c r="R92" i="104" s="1"/>
  <c r="Q82" i="104"/>
  <c r="Q92" i="104" s="1"/>
  <c r="P82" i="104"/>
  <c r="P92" i="104" s="1"/>
  <c r="O82" i="104"/>
  <c r="O92" i="104" s="1"/>
  <c r="N82" i="104"/>
  <c r="N92" i="104" s="1"/>
  <c r="M82" i="104"/>
  <c r="M92" i="104" s="1"/>
  <c r="L82" i="104"/>
  <c r="L92" i="104" s="1"/>
  <c r="K82" i="104"/>
  <c r="K92" i="104" s="1"/>
  <c r="J82" i="104"/>
  <c r="J92" i="104" s="1"/>
  <c r="I82" i="104"/>
  <c r="I92" i="104" s="1"/>
  <c r="H82" i="104"/>
  <c r="H92" i="104" s="1"/>
  <c r="G82" i="104"/>
  <c r="G92" i="104" s="1"/>
  <c r="F82" i="104"/>
  <c r="F92" i="104" s="1"/>
  <c r="E82" i="104"/>
  <c r="E92" i="104" s="1"/>
  <c r="D82" i="104"/>
  <c r="D92" i="104" s="1"/>
  <c r="C81" i="104"/>
  <c r="S76" i="104"/>
  <c r="S91" i="104" s="1"/>
  <c r="R76" i="104"/>
  <c r="R91" i="104" s="1"/>
  <c r="Q76" i="104"/>
  <c r="Q91" i="104" s="1"/>
  <c r="P76" i="104"/>
  <c r="P91" i="104" s="1"/>
  <c r="N76" i="104"/>
  <c r="N91" i="104" s="1"/>
  <c r="M76" i="104"/>
  <c r="M91" i="104" s="1"/>
  <c r="L76" i="104"/>
  <c r="L91" i="104" s="1"/>
  <c r="K76" i="104"/>
  <c r="K91" i="104" s="1"/>
  <c r="J76" i="104"/>
  <c r="I76" i="104"/>
  <c r="I91" i="104" s="1"/>
  <c r="H76" i="104"/>
  <c r="H91" i="104" s="1"/>
  <c r="G76" i="104"/>
  <c r="G91" i="104" s="1"/>
  <c r="F76" i="104"/>
  <c r="E76" i="104"/>
  <c r="E91" i="104" s="1"/>
  <c r="C75" i="104"/>
  <c r="C74" i="104"/>
  <c r="D73" i="104"/>
  <c r="C73" i="104"/>
  <c r="C72" i="104"/>
  <c r="C71" i="104"/>
  <c r="C70" i="104"/>
  <c r="D69" i="104"/>
  <c r="C69" i="104" s="1"/>
  <c r="C67" i="104"/>
  <c r="C66" i="104"/>
  <c r="O65" i="104"/>
  <c r="C65" i="104" s="1"/>
  <c r="C64" i="104"/>
  <c r="C63" i="104"/>
  <c r="O62" i="104"/>
  <c r="D62" i="104"/>
  <c r="C61" i="104"/>
  <c r="C60" i="104"/>
  <c r="C59" i="104"/>
  <c r="C58" i="104"/>
  <c r="C57" i="104"/>
  <c r="O56" i="104"/>
  <c r="D56" i="104"/>
  <c r="D76" i="104" s="1"/>
  <c r="D91" i="104" s="1"/>
  <c r="S51" i="104"/>
  <c r="R51" i="104"/>
  <c r="Q51" i="104"/>
  <c r="P51" i="104"/>
  <c r="O51" i="104"/>
  <c r="N51" i="104"/>
  <c r="M51" i="104"/>
  <c r="L51" i="104"/>
  <c r="K51" i="104"/>
  <c r="J51" i="104"/>
  <c r="I51" i="104"/>
  <c r="H51" i="104"/>
  <c r="G51" i="104"/>
  <c r="F51" i="104"/>
  <c r="E51" i="104"/>
  <c r="D51" i="104"/>
  <c r="S48" i="104"/>
  <c r="R48" i="104"/>
  <c r="Q48" i="104"/>
  <c r="P48" i="104"/>
  <c r="O48" i="104"/>
  <c r="N48" i="104"/>
  <c r="M48" i="104"/>
  <c r="L48" i="104"/>
  <c r="K48" i="104"/>
  <c r="J48" i="104"/>
  <c r="I48" i="104"/>
  <c r="H48" i="104"/>
  <c r="G48" i="104"/>
  <c r="F48" i="104"/>
  <c r="E48" i="104"/>
  <c r="D48" i="104"/>
  <c r="S40" i="104"/>
  <c r="S52" i="104" s="1"/>
  <c r="O40" i="104"/>
  <c r="O52" i="104" s="1"/>
  <c r="L40" i="104"/>
  <c r="L90" i="104" s="1"/>
  <c r="L93" i="104" s="1"/>
  <c r="K40" i="104"/>
  <c r="K52" i="104" s="1"/>
  <c r="G40" i="104"/>
  <c r="G52" i="104" s="1"/>
  <c r="D40" i="104"/>
  <c r="D90" i="104" s="1"/>
  <c r="D93" i="104" s="1"/>
  <c r="D39" i="104"/>
  <c r="C39" i="104" s="1"/>
  <c r="S38" i="104"/>
  <c r="R38" i="104"/>
  <c r="R40" i="104" s="1"/>
  <c r="R90" i="104" s="1"/>
  <c r="Q38" i="104"/>
  <c r="Q40" i="104" s="1"/>
  <c r="P38" i="104"/>
  <c r="P40" i="104" s="1"/>
  <c r="P90" i="104" s="1"/>
  <c r="P93" i="104" s="1"/>
  <c r="O38" i="104"/>
  <c r="N38" i="104"/>
  <c r="N40" i="104" s="1"/>
  <c r="N90" i="104" s="1"/>
  <c r="M38" i="104"/>
  <c r="M40" i="104" s="1"/>
  <c r="L38" i="104"/>
  <c r="K38" i="104"/>
  <c r="J38" i="104"/>
  <c r="J40" i="104" s="1"/>
  <c r="J90" i="104" s="1"/>
  <c r="J93" i="104" s="1"/>
  <c r="I38" i="104"/>
  <c r="I40" i="104" s="1"/>
  <c r="H38" i="104"/>
  <c r="H40" i="104" s="1"/>
  <c r="H90" i="104" s="1"/>
  <c r="H93" i="104" s="1"/>
  <c r="G38" i="104"/>
  <c r="F38" i="104"/>
  <c r="E38" i="104"/>
  <c r="E40" i="104" s="1"/>
  <c r="D38" i="104"/>
  <c r="C37" i="104"/>
  <c r="C36" i="104"/>
  <c r="P26" i="104"/>
  <c r="C26" i="104" s="1"/>
  <c r="O25" i="104"/>
  <c r="M25" i="104"/>
  <c r="L25" i="104"/>
  <c r="J25" i="104"/>
  <c r="G25" i="104"/>
  <c r="F25" i="104"/>
  <c r="C24" i="104"/>
  <c r="P17" i="104"/>
  <c r="C17" i="104"/>
  <c r="L183" i="104" l="1"/>
  <c r="N93" i="104"/>
  <c r="Q138" i="104"/>
  <c r="O166" i="104"/>
  <c r="O181" i="104" s="1"/>
  <c r="C172" i="104"/>
  <c r="C182" i="104" s="1"/>
  <c r="N176" i="104"/>
  <c r="O179" i="104"/>
  <c r="P183" i="104"/>
  <c r="C166" i="104"/>
  <c r="C181" i="104" s="1"/>
  <c r="R93" i="104"/>
  <c r="P25" i="104"/>
  <c r="C25" i="104" s="1"/>
  <c r="K90" i="104"/>
  <c r="K93" i="104" s="1"/>
  <c r="E138" i="104"/>
  <c r="E141" i="104"/>
  <c r="H142" i="104"/>
  <c r="R176" i="104"/>
  <c r="S179" i="104"/>
  <c r="K179" i="104"/>
  <c r="O76" i="104"/>
  <c r="O91" i="104" s="1"/>
  <c r="S90" i="104"/>
  <c r="S93" i="104" s="1"/>
  <c r="I138" i="104"/>
  <c r="I141" i="104"/>
  <c r="C146" i="104"/>
  <c r="F176" i="104"/>
  <c r="G179" i="104"/>
  <c r="C38" i="104"/>
  <c r="F40" i="104"/>
  <c r="K142" i="104"/>
  <c r="K180" i="104"/>
  <c r="K183" i="104" s="1"/>
  <c r="D138" i="104"/>
  <c r="D176" i="104"/>
  <c r="E52" i="104"/>
  <c r="E90" i="104"/>
  <c r="E93" i="104" s="1"/>
  <c r="I52" i="104"/>
  <c r="I90" i="104"/>
  <c r="I93" i="104" s="1"/>
  <c r="M52" i="104"/>
  <c r="M90" i="104"/>
  <c r="M93" i="104" s="1"/>
  <c r="Q52" i="104"/>
  <c r="Q90" i="104"/>
  <c r="Q93" i="104" s="1"/>
  <c r="R52" i="104"/>
  <c r="C62" i="104"/>
  <c r="O90" i="104"/>
  <c r="O93" i="104" s="1"/>
  <c r="P115" i="104"/>
  <c r="F180" i="104"/>
  <c r="F183" i="104" s="1"/>
  <c r="F142" i="104"/>
  <c r="J180" i="104"/>
  <c r="J183" i="104" s="1"/>
  <c r="J142" i="104"/>
  <c r="N180" i="104"/>
  <c r="N183" i="104" s="1"/>
  <c r="N142" i="104"/>
  <c r="R180" i="104"/>
  <c r="R183" i="104" s="1"/>
  <c r="R142" i="104"/>
  <c r="E180" i="104"/>
  <c r="E183" i="104" s="1"/>
  <c r="D181" i="104"/>
  <c r="G142" i="104"/>
  <c r="G180" i="104"/>
  <c r="G183" i="104" s="1"/>
  <c r="S142" i="104"/>
  <c r="S180" i="104"/>
  <c r="S183" i="104" s="1"/>
  <c r="I180" i="104"/>
  <c r="I183" i="104" s="1"/>
  <c r="G90" i="104"/>
  <c r="G93" i="104" s="1"/>
  <c r="P138" i="104"/>
  <c r="P176" i="104"/>
  <c r="C115" i="104"/>
  <c r="D130" i="104"/>
  <c r="C128" i="104"/>
  <c r="H183" i="104"/>
  <c r="L142" i="104"/>
  <c r="M180" i="104"/>
  <c r="M183" i="104" s="1"/>
  <c r="O142" i="104"/>
  <c r="O180" i="104"/>
  <c r="O183" i="104" s="1"/>
  <c r="J52" i="104"/>
  <c r="H138" i="104"/>
  <c r="H176" i="104"/>
  <c r="L138" i="104"/>
  <c r="L176" i="104"/>
  <c r="N52" i="104"/>
  <c r="C76" i="104"/>
  <c r="C91" i="104" s="1"/>
  <c r="D179" i="104"/>
  <c r="D141" i="104"/>
  <c r="H179" i="104"/>
  <c r="H141" i="104"/>
  <c r="L179" i="104"/>
  <c r="L141" i="104"/>
  <c r="P179" i="104"/>
  <c r="P141" i="104"/>
  <c r="P142" i="104"/>
  <c r="Q180" i="104"/>
  <c r="Q183" i="104" s="1"/>
  <c r="D52" i="104"/>
  <c r="H52" i="104"/>
  <c r="L52" i="104"/>
  <c r="P52" i="104"/>
  <c r="C56" i="104"/>
  <c r="C82" i="104"/>
  <c r="C92" i="104" s="1"/>
  <c r="G138" i="104"/>
  <c r="K138" i="104"/>
  <c r="O138" i="104"/>
  <c r="S138" i="104"/>
  <c r="F179" i="104"/>
  <c r="J179" i="104"/>
  <c r="N179" i="104"/>
  <c r="R179" i="104"/>
  <c r="F90" i="104" l="1"/>
  <c r="F93" i="104" s="1"/>
  <c r="C93" i="104" s="1"/>
  <c r="F52" i="104"/>
  <c r="D180" i="104"/>
  <c r="D183" i="104" s="1"/>
  <c r="C130" i="104"/>
  <c r="D142" i="104"/>
  <c r="C40" i="104"/>
  <c r="C52" i="104" l="1"/>
  <c r="C90" i="104"/>
  <c r="C142" i="104"/>
  <c r="C180" i="104"/>
  <c r="C183" i="104" s="1"/>
</calcChain>
</file>

<file path=xl/sharedStrings.xml><?xml version="1.0" encoding="utf-8"?>
<sst xmlns="http://schemas.openxmlformats.org/spreadsheetml/2006/main" count="602" uniqueCount="324">
  <si>
    <t>Agency Responding</t>
  </si>
  <si>
    <t>Date of Submission</t>
  </si>
  <si>
    <t>Outcome Measure</t>
  </si>
  <si>
    <t>Efficiency Measure</t>
  </si>
  <si>
    <t>Output Measure</t>
  </si>
  <si>
    <t>Agency Selected</t>
  </si>
  <si>
    <t>State</t>
  </si>
  <si>
    <t>Federal</t>
  </si>
  <si>
    <t>Input/Activity Measure</t>
  </si>
  <si>
    <t>Yes</t>
  </si>
  <si>
    <t>No</t>
  </si>
  <si>
    <t>Jurisdiction</t>
  </si>
  <si>
    <t>Type of Law</t>
  </si>
  <si>
    <t xml:space="preserve">Recurring or one-time? </t>
  </si>
  <si>
    <t>Amounts appropriated, and amounts authorized, to the agency for 2015-16 that were not spent AND the agency can spend in 2016-17</t>
  </si>
  <si>
    <t>Line #</t>
  </si>
  <si>
    <t>Total</t>
  </si>
  <si>
    <t>Amounts appropriated, and amounts authorized, to the agency for 2016-17 that were not spent AND the agency can spend in 2017-18</t>
  </si>
  <si>
    <t>N/A</t>
  </si>
  <si>
    <t xml:space="preserve">Total Appropriated and Authorized (i.e. allowed to spend) by the end of 2016-17  </t>
  </si>
  <si>
    <t>State Funded Program #</t>
  </si>
  <si>
    <t>State Funded Program Description in the General Appropriations Act</t>
  </si>
  <si>
    <t>General Appropriations Act Programs</t>
  </si>
  <si>
    <r>
      <rPr>
        <sz val="10"/>
        <rFont val="Calibri Light"/>
        <family val="2"/>
        <scheme val="major"/>
      </rPr>
      <t>Database(s) through which expenditures are tracked</t>
    </r>
    <r>
      <rPr>
        <b/>
        <sz val="10"/>
        <rFont val="Calibri Light"/>
        <family val="2"/>
        <scheme val="major"/>
      </rPr>
      <t/>
    </r>
  </si>
  <si>
    <t>(minus) Spent to Achieve Agency's Comprehensive Strategic Plan</t>
  </si>
  <si>
    <t>Spent/Transferred not toward Agency's Comprehensive Strategic Plan</t>
  </si>
  <si>
    <t>State, Federal, or Other?</t>
  </si>
  <si>
    <t>How Spending is Tracked</t>
  </si>
  <si>
    <t>1B</t>
  </si>
  <si>
    <t>2B</t>
  </si>
  <si>
    <t>3B</t>
  </si>
  <si>
    <t>4B</t>
  </si>
  <si>
    <t>5B</t>
  </si>
  <si>
    <t>6B</t>
  </si>
  <si>
    <t>7B</t>
  </si>
  <si>
    <t>8B</t>
  </si>
  <si>
    <t>9B</t>
  </si>
  <si>
    <t>10B</t>
  </si>
  <si>
    <t>11B</t>
  </si>
  <si>
    <t>12B</t>
  </si>
  <si>
    <t>13B</t>
  </si>
  <si>
    <t>14B</t>
  </si>
  <si>
    <t>15B</t>
  </si>
  <si>
    <t>16B</t>
  </si>
  <si>
    <t>17B</t>
  </si>
  <si>
    <t>18B</t>
  </si>
  <si>
    <t>19B</t>
  </si>
  <si>
    <t>20B</t>
  </si>
  <si>
    <t>21B</t>
  </si>
  <si>
    <t>22B</t>
  </si>
  <si>
    <t>23B</t>
  </si>
  <si>
    <t>24B</t>
  </si>
  <si>
    <t>25B</t>
  </si>
  <si>
    <t>26B</t>
  </si>
  <si>
    <t>27B</t>
  </si>
  <si>
    <t>28B</t>
  </si>
  <si>
    <t>29B</t>
  </si>
  <si>
    <t>30B</t>
  </si>
  <si>
    <t>31B</t>
  </si>
  <si>
    <t>32B</t>
  </si>
  <si>
    <t>Appropriations and Authorizations remaining at end of year</t>
  </si>
  <si>
    <t>(minus) Spent to Achieve Agency's Comprehensive Strategic Plan (BUDGETED)</t>
  </si>
  <si>
    <t>(minus) Spent/Transferred not toward Agency's Comprehensive Strategic Plan (BUDGETED)</t>
  </si>
  <si>
    <t>Amount of appropriations and authorizations remaining (BUDGETED)</t>
  </si>
  <si>
    <t>1A</t>
  </si>
  <si>
    <t>2A</t>
  </si>
  <si>
    <t>3A</t>
  </si>
  <si>
    <t>4A</t>
  </si>
  <si>
    <t>5A</t>
  </si>
  <si>
    <t>6A</t>
  </si>
  <si>
    <t>7A</t>
  </si>
  <si>
    <t>8A</t>
  </si>
  <si>
    <t>9A</t>
  </si>
  <si>
    <t>10A</t>
  </si>
  <si>
    <t>11A</t>
  </si>
  <si>
    <t>12A</t>
  </si>
  <si>
    <t>13A</t>
  </si>
  <si>
    <t>14A</t>
  </si>
  <si>
    <t>15A</t>
  </si>
  <si>
    <t>16A</t>
  </si>
  <si>
    <t>17A</t>
  </si>
  <si>
    <t>18A</t>
  </si>
  <si>
    <t>19A</t>
  </si>
  <si>
    <t>20A</t>
  </si>
  <si>
    <t>21A</t>
  </si>
  <si>
    <t>22A</t>
  </si>
  <si>
    <t>23A</t>
  </si>
  <si>
    <t>24A</t>
  </si>
  <si>
    <t>25A</t>
  </si>
  <si>
    <t>26A</t>
  </si>
  <si>
    <t>27A</t>
  </si>
  <si>
    <t>28A</t>
  </si>
  <si>
    <t>29A</t>
  </si>
  <si>
    <t>30A</t>
  </si>
  <si>
    <t>31A</t>
  </si>
  <si>
    <t>32A</t>
  </si>
  <si>
    <t>SCEIS Fund # (Expendable Level - 8 digit) (full set of financials available for each through SCEIS); same Fund may be in multiple columns if multiple funding sources are deposited into it</t>
  </si>
  <si>
    <t>SCEIS Fund Description</t>
  </si>
  <si>
    <t>Source of Funds</t>
  </si>
  <si>
    <t>Total not toward Strategic Plan in 2016-17</t>
  </si>
  <si>
    <t xml:space="preserve">(minus) Spending/Transferring agency does not control </t>
  </si>
  <si>
    <t>External restrictions (from state/federal govt, grant issuer, etc.), if any, on use of funds</t>
  </si>
  <si>
    <r>
      <t>Toward Agency's 2016-17 Comprehensive Strategic Plan</t>
    </r>
    <r>
      <rPr>
        <sz val="10"/>
        <rFont val="Calibri Light"/>
        <family val="2"/>
        <scheme val="major"/>
      </rPr>
      <t xml:space="preserve"> 
(By Strategy at a minimum, and if possible, by Objective)</t>
    </r>
  </si>
  <si>
    <t>Summary of Resources Available</t>
  </si>
  <si>
    <t>RESOURCES AGENCY IS ALLOWED TO USE (2016-17)</t>
  </si>
  <si>
    <t>HOW RESOURCES ARE UTILIZED (2016-17)</t>
  </si>
  <si>
    <t>Fiscal Year 2016-17</t>
  </si>
  <si>
    <t xml:space="preserve">Total allowed to spend at START of 2016-17  </t>
  </si>
  <si>
    <t>Total spent toward Strategic Plan</t>
  </si>
  <si>
    <t xml:space="preserve">Total allowed to spend by END of 2016-17  </t>
  </si>
  <si>
    <t>Appropriations and authorizations remaining from 2016-17</t>
  </si>
  <si>
    <t>Source #1</t>
  </si>
  <si>
    <t>Source #2</t>
  </si>
  <si>
    <t>Source #3</t>
  </si>
  <si>
    <t>Source #4</t>
  </si>
  <si>
    <t>RESOURCES AGENCY IS ALLOWED TO USE (2017-18)</t>
  </si>
  <si>
    <t>HOW RESOURCES ARE UTILIZED (2017-18)</t>
  </si>
  <si>
    <t>END OF YEAR AMOUNT REMAINING (2017-18)</t>
  </si>
  <si>
    <t>START OF YEAR FINANCIAL RESOURCES AVAILABLE (2017-18)</t>
  </si>
  <si>
    <t>START OF YEAR FINANCIAL RESOURCES AVAILABLE (2016-17)</t>
  </si>
  <si>
    <t>END OF YEAR AMOUNT REMAINING (2016-17)</t>
  </si>
  <si>
    <t xml:space="preserve">If the agency feels additional explanation of data provided in any of the sections below would assist those reading the document in better understanding the data please add a row under the applicable section, label it "Additional Notes," and enter the additional explanation.  </t>
  </si>
  <si>
    <t>Total generated or received by June 30, 2016 (end of 2015-16)</t>
  </si>
  <si>
    <t>Organizational Unit (or all agency) that generated or received the money</t>
  </si>
  <si>
    <t>Indicate whether revenue is generated (by agency through sale of deliverables or application for grants) or received (from state or set federal matching formula)?</t>
  </si>
  <si>
    <t>Does this money remain with the agency or go to the General Fund?</t>
  </si>
  <si>
    <r>
      <t>Cash balances at start of the year</t>
    </r>
    <r>
      <rPr>
        <sz val="10"/>
        <rFont val="Calibri Light"/>
        <family val="2"/>
        <scheme val="major"/>
      </rPr>
      <t xml:space="preserve"> - (Cash balance for each Source of Fund should be entered only once and appear in the column where the Source of Fund is first listed)</t>
    </r>
  </si>
  <si>
    <t>Cash balance at the end of 2014-15</t>
  </si>
  <si>
    <t>Change in cash balance during 2015-16</t>
  </si>
  <si>
    <t>Total generated or received by June 30, 2017 (end of 2016-17)</t>
  </si>
  <si>
    <t>Cash balance at the end of 2015-16</t>
  </si>
  <si>
    <t>Change in cash balance during 2016-17</t>
  </si>
  <si>
    <t xml:space="preserve">Total allowed to spend at START of 2017-18  </t>
  </si>
  <si>
    <t xml:space="preserve">Total allowed to spend by END of 2017-18  </t>
  </si>
  <si>
    <t>3A-2</t>
  </si>
  <si>
    <t>3A-3</t>
  </si>
  <si>
    <t>8A-2</t>
  </si>
  <si>
    <t>8A-3</t>
  </si>
  <si>
    <t>Revenue (generated or received) last year</t>
  </si>
  <si>
    <t>Revenue (generated or received) sources</t>
  </si>
  <si>
    <t>Revenue (generated or received) Source (do not combine recurring with one-time and please list the sources deposited in the same SCEIS Fund in consecutive columns)</t>
  </si>
  <si>
    <t>Where revenue (generated or received) appears in SCEIS</t>
  </si>
  <si>
    <t>22A-2</t>
  </si>
  <si>
    <t>3B-2</t>
  </si>
  <si>
    <t>3B-3</t>
  </si>
  <si>
    <t>8B-2</t>
  </si>
  <si>
    <t>8B-3</t>
  </si>
  <si>
    <t>22B-2</t>
  </si>
  <si>
    <t>Total cash balance as of July 1, 2017 (start of 2017-18)</t>
  </si>
  <si>
    <t>Total cash balance as of July 1, 2016 (start of 2016-17)</t>
  </si>
  <si>
    <t>Total not toward Strategic Plan in 2017-18</t>
  </si>
  <si>
    <r>
      <t>Toward Agency's 2017-18 Comprehensive Strategic Plan</t>
    </r>
    <r>
      <rPr>
        <sz val="10"/>
        <rFont val="Calibri Light"/>
        <family val="2"/>
        <scheme val="major"/>
      </rPr>
      <t xml:space="preserve"> 
(By Strategy at a minimum, and if possible, by Objective)</t>
    </r>
  </si>
  <si>
    <t xml:space="preserve">Total Appropriated and Authorized (i.e. allowed to spend) by the end of 2017-18  </t>
  </si>
  <si>
    <t>Fiscal Year 2017-18</t>
  </si>
  <si>
    <t>LAWS CHART</t>
  </si>
  <si>
    <t>PERFORMANCE MEASURES CHART</t>
  </si>
  <si>
    <t>Currently using, in future, no longer?</t>
  </si>
  <si>
    <t>Currently using</t>
  </si>
  <si>
    <t>Considering using</t>
  </si>
  <si>
    <t>No longer using</t>
  </si>
  <si>
    <t>Statute</t>
  </si>
  <si>
    <t>Types of Measure?</t>
  </si>
  <si>
    <t>Regulation</t>
  </si>
  <si>
    <t>Proviso</t>
  </si>
  <si>
    <t>Does law specify a customer?</t>
  </si>
  <si>
    <t>Required By?</t>
  </si>
  <si>
    <t>Does law specify a deliverable?</t>
  </si>
  <si>
    <t>Yes - Serving on board, commission, or committee</t>
  </si>
  <si>
    <t>Yes - Other service or product</t>
  </si>
  <si>
    <t>DELIVERABLES CHART</t>
  </si>
  <si>
    <t>Evaluate Outcome?</t>
  </si>
  <si>
    <t>Know annual # of potential customers?</t>
  </si>
  <si>
    <t>Know annual # of customers served?</t>
  </si>
  <si>
    <t>STRATEGIC PLAN SUMMARY CHART</t>
  </si>
  <si>
    <t>Person have input on budget?</t>
  </si>
  <si>
    <t>Evaluate Customer Satisfaction?</t>
  </si>
  <si>
    <t>Know cost per unit?</t>
  </si>
  <si>
    <t>Allowed to Charge for service or product?</t>
  </si>
  <si>
    <t>Yes - Providing report</t>
  </si>
  <si>
    <t>Is deliverable provided because…</t>
  </si>
  <si>
    <t>Require</t>
  </si>
  <si>
    <t>Allow</t>
  </si>
  <si>
    <t>Not specifically mentioned in law, but provided to achieve the requirements of the applicable law</t>
  </si>
  <si>
    <t>Track employee satisfaction?</t>
  </si>
  <si>
    <t>ORGANIZATIONAL UNIT CHART</t>
  </si>
  <si>
    <t>Allow anonymous feedback?</t>
  </si>
  <si>
    <t>Jobs require a certification?</t>
  </si>
  <si>
    <t>Pay for/provide required certifications?</t>
  </si>
  <si>
    <t>All</t>
  </si>
  <si>
    <t>Some</t>
  </si>
  <si>
    <t>None</t>
  </si>
  <si>
    <t>DNE</t>
  </si>
  <si>
    <t>State government</t>
  </si>
  <si>
    <t>Federal government</t>
  </si>
  <si>
    <t>State government + Agency Selected</t>
  </si>
  <si>
    <t>Federal government + Agency Selected</t>
  </si>
  <si>
    <t>Recurring</t>
  </si>
  <si>
    <t>One-Time</t>
  </si>
  <si>
    <t>Other</t>
  </si>
  <si>
    <t>Generated by agency</t>
  </si>
  <si>
    <t>Received from state or set federal match</t>
  </si>
  <si>
    <t>Remain with agency</t>
  </si>
  <si>
    <t>Go to the General Fund</t>
  </si>
  <si>
    <t xml:space="preserve">Goal 1 - Ensure the Effective Legal Representation of South Carolina Citizens eligible for Indigent Defense Services </t>
  </si>
  <si>
    <t xml:space="preserve">Strategy 1.1 - Enhance the Circuit Public Defender System </t>
  </si>
  <si>
    <t>Objective 1.1.1 - Provide effective administration for the Circuit Public Defender offices and for the appointment of counsel for all qualified indigent defendants in SC trial courts &amp; Family Court</t>
  </si>
  <si>
    <t>Strategy 1.2 - Maintain the Appellate Defense System</t>
  </si>
  <si>
    <t>Objective 1.2.1 - Provide effective administration for the Appellate Defense System for all indigent defendants in the SC trial courts</t>
  </si>
  <si>
    <t>Objective 1.2.2 - Ensure judicious submission of Direct Appeal or Post Conviction Relief Briefs within the time limits established by the SC Supreme Court</t>
  </si>
  <si>
    <t>Strategy 1.3 - Ensure Quality Representation in Capital Death Cases</t>
  </si>
  <si>
    <t>Objective 1.3.1 - Provide effective administration for the Capital Defense System for all indigent defendants in the SC trial courts</t>
  </si>
  <si>
    <t xml:space="preserve">Objective 1.3.2 - Require all Capital Trial Division Attorney's be certified South Carolina Supreme Court Death Penalty Qualified </t>
  </si>
  <si>
    <t>Goal 2 - Enhance Training and Professional Development of South Carolina Public Defenders and Staff</t>
  </si>
  <si>
    <t>Strategy 2.1 - Provide mandatory training program for all new Public Defenders and contract attorneys</t>
  </si>
  <si>
    <t>Objective 2.1.1 - Increase accessibility to PD101, PD 102 and PD 103 Training Classes.</t>
  </si>
  <si>
    <t>Objective 2.1.2 - Conduct Topic Specific Training to all Pubic Defenders and Contract Attorneys</t>
  </si>
  <si>
    <t>Objective 2.1.3 - Implement online training for all Public Defenders in the Indigent Defense System</t>
  </si>
  <si>
    <t>Strategy 2.2 - Enhance Mentoring Programs in Circuit Public Defender Offices</t>
  </si>
  <si>
    <t xml:space="preserve">Objective 2.2.1 - Expand  Mentoring programs to all 16 Public Defender Circuits </t>
  </si>
  <si>
    <t>Objective 2.2.2 - Provide Mentoring opportunities to newly hired PD in Family and Summary Courts</t>
  </si>
  <si>
    <t>Commission on Indigent Defense</t>
  </si>
  <si>
    <t>Objective 1.1.5 - Begin Analysis of Interface of the Circuit Public Defender Offices into the Judicial Department's Case Management System (CMS)</t>
  </si>
  <si>
    <t>Objective 1.1.4 - Monitor the Rule 608 Contract System to provide effective representation for parents and other parties in family court matters and to control fees and expenses</t>
  </si>
  <si>
    <t>Objective 1.1.3 - Increase the number of Investigators in each Circuit</t>
  </si>
  <si>
    <t>Objective 1.1.2 - Increase the number of Public Defenders in each Circuit to Reduce the number of cases handled by each Public Defender to ensure efficient Representation of indigent defendants in all SC trial courts</t>
  </si>
  <si>
    <t>Administration</t>
  </si>
  <si>
    <t>Division of Appellate Defense</t>
  </si>
  <si>
    <t>Source #5</t>
  </si>
  <si>
    <t>Source #6</t>
  </si>
  <si>
    <t>Source #7</t>
  </si>
  <si>
    <t>Source #8</t>
  </si>
  <si>
    <t>Source #9</t>
  </si>
  <si>
    <t>Source #10</t>
  </si>
  <si>
    <t>Source #11</t>
  </si>
  <si>
    <t>Source #12</t>
  </si>
  <si>
    <t>General Fund Appropriations</t>
  </si>
  <si>
    <t>2016-17 Appropriations &amp; Authorizations to agency (start of year)</t>
  </si>
  <si>
    <t>2016-17 Appropriations &amp; Authorizations to agency (during the year)</t>
  </si>
  <si>
    <t>2017-18 Appropriations &amp; Authorizations to agency (start of year)</t>
  </si>
  <si>
    <t>2017-18 Appropriations &amp; Authorizations to agency (during the year) (BUDGETED)</t>
  </si>
  <si>
    <t>Administration, Division of Appellate Defense, Office of Circuit Public Defenders</t>
  </si>
  <si>
    <t>General Funds</t>
  </si>
  <si>
    <t>General Fund (Supplemental Appropriations)</t>
  </si>
  <si>
    <t>Special Revenue (Capital Reserve Funds)</t>
  </si>
  <si>
    <t>Capital Reserve Fund</t>
  </si>
  <si>
    <t>Family &amp; Circuit Court Filing Fee</t>
  </si>
  <si>
    <t>Operating Revenue</t>
  </si>
  <si>
    <t>Traffic Education Program Fee (Magistrate Court)</t>
  </si>
  <si>
    <t>Traffic Education Program Fee (Municipal Court)</t>
  </si>
  <si>
    <t>Civil Action Application Fee</t>
  </si>
  <si>
    <t>Defense of Indigents Civil Action</t>
  </si>
  <si>
    <t>Public Defender Application Fee</t>
  </si>
  <si>
    <t>Indigent Defense</t>
  </si>
  <si>
    <t>Source #13</t>
  </si>
  <si>
    <t>Source #14</t>
  </si>
  <si>
    <t>Source #15</t>
  </si>
  <si>
    <t>Source #16</t>
  </si>
  <si>
    <t>Additional Notes:</t>
  </si>
  <si>
    <t>Federal Grant</t>
  </si>
  <si>
    <t>Federal Grants</t>
  </si>
  <si>
    <t>The Grants are with the Richland County Public Defenders Office and only flow-through The Commission on Indigent Defense because the grants require a state agency as the grant recipient.</t>
  </si>
  <si>
    <t>Fees are collected by the Clerk of Courts Office and submitted to the State Treasurer's Office on a monthly bases for disbursement to our agency.</t>
  </si>
  <si>
    <t>Donations</t>
  </si>
  <si>
    <t>Information Technology and Security Infrastructure is Proviso 118.14 of the FY2015-16 Appropriations Act.</t>
  </si>
  <si>
    <t>Budget Proviso 61.10 authorized the agency to accept, expend and carry-forward donations.</t>
  </si>
  <si>
    <t>SCEIS</t>
  </si>
  <si>
    <t>Technology for Docket Management, Electronic Filing and Case Management was CRF for FY2011-12.</t>
  </si>
  <si>
    <t>9801.500000X000</t>
  </si>
  <si>
    <t>9803.110000.000</t>
  </si>
  <si>
    <t>0100.010000.000; 0100.190000X000; 0501.000000.000; 10000.010000.000; 1000.100000X000; 1000.150000X000; 1000.160000X000;  9500.050000.000;</t>
  </si>
  <si>
    <t>I. Administration;  I.E. Rule 608 Appointment Fund;  II. Division of Appellate Defense;   III. Office of Circuit Public Defender;  III. A. Defense of Indigents/Per Capita; III.B. DUI Defense of Indigents;  III.C. Criminal Domestic Violence; V. Employee Benefits.</t>
  </si>
  <si>
    <t xml:space="preserve"> Office of Circuit Public Defenders</t>
  </si>
  <si>
    <t>The totals above include Family &amp; Circuit Filing Fee and Conviction Surcharge.</t>
  </si>
  <si>
    <t>The totals above include Traffic Education Program Fees for both Magistrate and Municipal Courts.</t>
  </si>
  <si>
    <t xml:space="preserve">The totals above include Civil Action Application Fee and Investment earnings. </t>
  </si>
  <si>
    <t>Agency wide</t>
  </si>
  <si>
    <t xml:space="preserve">Administration and  Office of Circuit Public Defenders, </t>
  </si>
  <si>
    <t>I. Administration</t>
  </si>
  <si>
    <t>0501.000000.000</t>
  </si>
  <si>
    <t xml:space="preserve"> II. Division of Appellate Defense</t>
  </si>
  <si>
    <t>1000.100000X000</t>
  </si>
  <si>
    <t>0105.200000X000</t>
  </si>
  <si>
    <t>0100.050000X000; 0100.070000X00; 1000.100000X000</t>
  </si>
  <si>
    <t>I.A. Death Penalty Trial Fund; I.B. Conflict Fund; III.A. Defense of Indigents/Per Capita</t>
  </si>
  <si>
    <t>III.A. Defense of Indigents/Per Capita</t>
  </si>
  <si>
    <t>0100.070000X000; 1000.100000X000</t>
  </si>
  <si>
    <t xml:space="preserve"> I.B. Conflict Fund; III.A. Defense of Indigents/Per Capita</t>
  </si>
  <si>
    <t>0100.010000.000</t>
  </si>
  <si>
    <t>0100.010000.000; 0100.050000X000; 0100.070000X00; 0100.110000X000; 0100.130000X000; 0501.000000.000; 1000.010000X000; 1504.000000.000; 9500.050000.000</t>
  </si>
  <si>
    <t>I. Administration; I.A. Death Penalty Trial Fund; I.B. Conflict Fund; I.C. Legal Aid Funding; I.E Court Fine Assessment; II. Division of Appellate Defense; III.A. Defense of Indigents/Per Capita; IV. Death Penalty Trial Division; V. Employee Benefits</t>
  </si>
  <si>
    <t>The amount above include the  Authorization totals for Public Defender Application Fee, Court Fine, Conviction Surcharge and Investment Earnings</t>
  </si>
  <si>
    <t>0100.010000.000; 0501.000000.000</t>
  </si>
  <si>
    <t xml:space="preserve"> I. Administration; II. Division of Appellate Defense</t>
  </si>
  <si>
    <t>I.F. Professional Training &amp; Development</t>
  </si>
  <si>
    <t>If source of funds is multi-year grant, # of years, including this yr., remaining</t>
  </si>
  <si>
    <t>Balance of $920,736 remaining, was Special Carry-Forward Funds from The Rule 608 Appointment line within SCCID Budget.</t>
  </si>
  <si>
    <r>
      <t xml:space="preserve">Unrelated Purpose #1 - </t>
    </r>
    <r>
      <rPr>
        <b/>
        <i/>
        <sz val="10"/>
        <color theme="1"/>
        <rFont val="Calibri Light"/>
        <family val="2"/>
        <scheme val="major"/>
      </rPr>
      <t>Legal aid flow through to SC Legal Services(nonprofit entity)</t>
    </r>
  </si>
  <si>
    <r>
      <t xml:space="preserve">Prior to receiving these report guidelines, did the agency have a comprehensive strategic plan?  </t>
    </r>
    <r>
      <rPr>
        <b/>
        <u/>
        <sz val="10"/>
        <rFont val="Calibri Light"/>
        <family val="2"/>
        <scheme val="major"/>
      </rPr>
      <t>YES</t>
    </r>
    <r>
      <rPr>
        <sz val="10"/>
        <rFont val="Calibri Light"/>
        <family val="2"/>
        <scheme val="major"/>
      </rPr>
      <t xml:space="preserve"> </t>
    </r>
  </si>
  <si>
    <t>Prior to receiving these report guidelines, did the agency have a comprehensive strategic plan? YES</t>
  </si>
  <si>
    <r>
      <t xml:space="preserve">Amounts Appropriated and Authorized (i.e. allowed to spend)
</t>
    </r>
    <r>
      <rPr>
        <i/>
        <sz val="10"/>
        <color theme="1"/>
        <rFont val="Calibri Light"/>
        <family val="2"/>
        <scheme val="major"/>
      </rPr>
      <t>Note:  Appropriations and authorizations are based on cash available and amounts estimated to receive during the year</t>
    </r>
  </si>
  <si>
    <t>The $28,993 was the total of  the S.C. Retirement System and Police Officers Retirement System 1% Rate Increase and Health and Dental Insurance Allocation received by the agency.</t>
  </si>
  <si>
    <t>The $201,778 was the total of  the pay plan allocation, the S.C. Retirement System and Police Officers Retirement System 0.50% Rate Increase and Health and Dental Insurance Allocation received by the agency.</t>
  </si>
  <si>
    <t>Supplemental Funds from the FY2015-16 Appropriations Act can be used for Information Technology and Security Infrastructure for the agency.</t>
  </si>
  <si>
    <t>CRF funds from FY2011-12 Appropriations Act can be used for Information Technology expenditures for the agency.</t>
  </si>
  <si>
    <t>I.A. Death Penalty Trial Fund; I.B. Conflict Funds; III.A Defense of Indigents/Per Capita; IV. Death Penalty Trail Division are all restricted Funds based upon the requirements of Proviso 61.1.                                                                                                                                                            I.C Legal Aid Funding is restricted to the flow-through  bi-annual payments made to the SC Legal Services (Non-Profit Entity).</t>
  </si>
  <si>
    <t>Conviction Surcharge 1</t>
  </si>
  <si>
    <t>Court Fine 1</t>
  </si>
  <si>
    <t>Conviction Surcharge 2</t>
  </si>
  <si>
    <t>Investment Earnings 2</t>
  </si>
  <si>
    <t xml:space="preserve">Investment Earnings 1 </t>
  </si>
  <si>
    <t>$50 fee on civil action filings of which 14.56% goes to SCCID (See S.C. Code Ann. 14-1-204(B)(1)(b).  Fines are collected by the Clerk of Courts Office and submitted to the State Treasurer's Office on a monthly bases for disbursement to our agency.</t>
  </si>
  <si>
    <t>$40 application fee for the appointment of counsel in a civil action case.  Application fees are collected by the Clerk of Courts Office and submitted to the SCCID on a monthly basis.</t>
  </si>
  <si>
    <t>Includes:  (1)Fee for filing complaints or petitions in civil actions described in 8-21-310(11)(a) (See, Section 14-1-204(A)(4)), which is legal aid collection that flows through to SC Legal Services; 
(2) Court Fine Assessment for those who are convicted of, plead guilty or nolo contendrer to, or forfeits bond for a criminal offense in General Sessions, Magistrate, and Municipal Courts (see Sections 14-1-206(C)(4), 14-1-207(C)(6) and 14-1-208(C)(6) and Section 14-1-218(4)); 
(3) Application fee for public defender services in General Sessions, Magistrate, and Municipal Courts (See, Section 17-3-30(B).
Fines are collected by the Clerk of Courts Office and submitted to the State Treasurer's Office on a monthly bases for disbursement to our agency.</t>
  </si>
  <si>
    <t>The grants are with the Richland County Public Defenders Office and only flow-through The Commission on Indigent Defense because the grants require a state agency as the grant recipient.</t>
  </si>
  <si>
    <t>I.E Rule 608 Appointment Funds can only be used for the purpose for which is appropriated and any unexpended funds can be carried-forward into the new fiscal year and spent only on 608 appointment expenditures.                                                                                              III.A Defense of Indigents/Per Capita; III.B DUI Defense of Indigents; III.C. Criminal Domestic Violence are all distributed to the Circuit Public Defender Office on a per/capita method, based upon the 2010 Census.</t>
  </si>
  <si>
    <t>Federal Funds will only reimburse expenditures that have been approved in the Grant's Budget prior to approval of the Grant Award.  Copy of the approved Grant Budget available upon request.</t>
  </si>
  <si>
    <t>Application fees are collected by the Clerk of Courts Office and submitted to the SCCID on a monthly basis.</t>
  </si>
  <si>
    <t>$500 probation fee collected by the Clerks of Court and remitted to SCCID.  Fees are collected by the Clerk of Courts Office and submitted to SCCID on a monthly basis.</t>
  </si>
  <si>
    <t>Court Fines 2</t>
  </si>
  <si>
    <t>Interest earned from the collection of the following: (1) Sources #12 Public Defender Application Fee, (2) #13 Court Fine 2, and (3) Source #14 Conviction Surcharge 2.  The Treasurer’s Office remits the interest payments to SCCID on a monthly basis.</t>
  </si>
  <si>
    <t>Interest earned from the collection of Source #10 Civil Action Application Fee.  The Treasurer's Office remits the interest payments to SCCID on a monthly basis.</t>
  </si>
  <si>
    <t>$25 surcharge on all fines, forfeitures, escheatments, or other monetary penalties imposed in General Sessions, Magistrates, and Municipal Courts, of which 1% goes to SCCID (See S.C. Code Ann. Section 14-1-212(B)(1)(h)).  Fees are collected by the Clerk of Courts Office and submitted to the State Treasurer's Office on a monthly bases for disbursement to our agency.</t>
  </si>
  <si>
    <t>III.A Defense of Indigents/Per Capita is distributed to the Circuit Public Defender Offices on a Per/Capita method, based upon the 2010 Census.</t>
  </si>
  <si>
    <t>$50 fee on civil action filings of which 1.81% goes to SCCID (See S.C. Code Ann. 14-1-204(B)(1)(e).  Fines are collected by the Clerk of Courts Office and submitted to the State Treasurer's Office on a monthly bases for disbursement to our agency.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</si>
</sst>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0_);_(&quot;$&quot;* \(#,##0\);_(&quot;$&quot;* &quot;-&quot;_);_(@_)"/>
    <numFmt numFmtId="43" formatCode="_(* #,##0.00_);_(* \(#,##0.00\);_(* &quot;-&quot;??_);_(@_)"/>
    <numFmt numFmtId="164" formatCode="&quot;$&quot;#,##0"/>
    <numFmt numFmtId="165" formatCode="[$-409]mmmm\ d\,\ yyyy;@"/>
  </numFmts>
  <fonts count="15" x14ac:knownFonts="1">
    <font>
      <sz val="10"/>
      <color theme="1"/>
      <name val="Arial"/>
      <family val="2"/>
    </font>
    <font>
      <sz val="10"/>
      <color theme="1"/>
      <name val="Calibri Light"/>
      <family val="2"/>
      <scheme val="major"/>
    </font>
    <font>
      <b/>
      <i/>
      <sz val="10"/>
      <color theme="1"/>
      <name val="Calibri Light"/>
      <family val="2"/>
      <scheme val="major"/>
    </font>
    <font>
      <i/>
      <sz val="10"/>
      <color theme="1"/>
      <name val="Calibri Light"/>
      <family val="2"/>
      <scheme val="major"/>
    </font>
    <font>
      <b/>
      <sz val="10"/>
      <color theme="1"/>
      <name val="Calibri Light"/>
      <family val="2"/>
      <scheme val="major"/>
    </font>
    <font>
      <b/>
      <u/>
      <sz val="10"/>
      <color theme="1"/>
      <name val="Calibri Light"/>
      <family val="2"/>
      <scheme val="major"/>
    </font>
    <font>
      <b/>
      <sz val="10"/>
      <name val="Calibri Light"/>
      <family val="2"/>
      <scheme val="major"/>
    </font>
    <font>
      <sz val="10"/>
      <name val="Calibri Light"/>
      <family val="2"/>
      <scheme val="major"/>
    </font>
    <font>
      <b/>
      <sz val="10"/>
      <color theme="0"/>
      <name val="Calibri Light"/>
      <family val="2"/>
      <scheme val="major"/>
    </font>
    <font>
      <sz val="10"/>
      <color theme="0"/>
      <name val="Calibri Light"/>
      <family val="2"/>
      <scheme val="major"/>
    </font>
    <font>
      <b/>
      <u/>
      <sz val="10"/>
      <name val="Calibri Light"/>
      <family val="2"/>
      <scheme val="major"/>
    </font>
    <font>
      <sz val="10"/>
      <color theme="1"/>
      <name val="Arial"/>
      <family val="2"/>
    </font>
    <font>
      <u/>
      <sz val="10"/>
      <name val="Calibri Light"/>
      <family val="2"/>
      <scheme val="major"/>
    </font>
    <font>
      <b/>
      <sz val="9"/>
      <color theme="1"/>
      <name val="Calibri Light"/>
      <family val="2"/>
      <scheme val="major"/>
    </font>
    <font>
      <b/>
      <sz val="14"/>
      <color theme="0"/>
      <name val="Calibri Light"/>
      <family val="2"/>
      <scheme val="major"/>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34998626667073579"/>
        <bgColor indexed="64"/>
      </patternFill>
    </fill>
    <fill>
      <patternFill patternType="solid">
        <fgColor theme="4" tint="0.799981688894314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theme="0" tint="-0.24994659260841701"/>
      </left>
      <right style="thin">
        <color theme="0" tint="-0.24994659260841701"/>
      </right>
      <top style="medium">
        <color indexed="64"/>
      </top>
      <bottom/>
      <diagonal/>
    </border>
    <border>
      <left style="thin">
        <color theme="1"/>
      </left>
      <right style="thin">
        <color theme="1"/>
      </right>
      <top style="thin">
        <color theme="1"/>
      </top>
      <bottom style="thin">
        <color theme="1"/>
      </bottom>
      <diagonal/>
    </border>
    <border>
      <left style="medium">
        <color indexed="64"/>
      </left>
      <right style="thin">
        <color theme="1"/>
      </right>
      <top style="thin">
        <color theme="1"/>
      </top>
      <bottom style="thin">
        <color theme="1"/>
      </bottom>
      <diagonal/>
    </border>
    <border>
      <left style="medium">
        <color indexed="64"/>
      </left>
      <right style="thin">
        <color theme="0" tint="-0.24994659260841701"/>
      </right>
      <top style="medium">
        <color indexed="64"/>
      </top>
      <bottom/>
      <diagonal/>
    </border>
    <border>
      <left/>
      <right style="thin">
        <color theme="1"/>
      </right>
      <top style="thin">
        <color theme="1"/>
      </top>
      <bottom style="thin">
        <color theme="1"/>
      </bottom>
      <diagonal/>
    </border>
    <border>
      <left style="thin">
        <color theme="1"/>
      </left>
      <right style="thin">
        <color theme="1"/>
      </right>
      <top style="thin">
        <color theme="1"/>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medium">
        <color indexed="64"/>
      </left>
      <right style="thin">
        <color theme="1"/>
      </right>
      <top style="thin">
        <color theme="1"/>
      </top>
      <bottom/>
      <diagonal/>
    </border>
    <border>
      <left/>
      <right/>
      <top style="thin">
        <color indexed="64"/>
      </top>
      <bottom/>
      <diagonal/>
    </border>
    <border>
      <left style="medium">
        <color indexed="64"/>
      </left>
      <right style="thin">
        <color theme="1"/>
      </right>
      <top/>
      <bottom style="thin">
        <color theme="1"/>
      </bottom>
      <diagonal/>
    </border>
    <border>
      <left/>
      <right/>
      <top/>
      <bottom style="thin">
        <color indexed="64"/>
      </bottom>
      <diagonal/>
    </border>
    <border>
      <left/>
      <right style="thin">
        <color indexed="64"/>
      </right>
      <top/>
      <bottom style="thin">
        <color indexed="64"/>
      </bottom>
      <diagonal/>
    </border>
    <border>
      <left/>
      <right style="thin">
        <color theme="1"/>
      </right>
      <top style="thin">
        <color theme="1"/>
      </top>
      <bottom/>
      <diagonal/>
    </border>
    <border>
      <left/>
      <right style="thin">
        <color theme="1"/>
      </right>
      <top/>
      <bottom style="thin">
        <color theme="1"/>
      </bottom>
      <diagonal/>
    </border>
    <border>
      <left style="medium">
        <color indexed="64"/>
      </left>
      <right/>
      <top/>
      <bottom style="thin">
        <color indexed="64"/>
      </bottom>
      <diagonal/>
    </border>
    <border>
      <left style="thin">
        <color theme="0" tint="-0.24994659260841701"/>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theme="1"/>
      </left>
      <right style="thin">
        <color theme="1"/>
      </right>
      <top/>
      <bottom/>
      <diagonal/>
    </border>
    <border>
      <left style="thin">
        <color theme="1"/>
      </left>
      <right style="medium">
        <color indexed="64"/>
      </right>
      <top style="thin">
        <color theme="1"/>
      </top>
      <bottom/>
      <diagonal/>
    </border>
    <border>
      <left style="thin">
        <color theme="1"/>
      </left>
      <right style="medium">
        <color indexed="64"/>
      </right>
      <top/>
      <bottom style="thin">
        <color theme="1"/>
      </bottom>
      <diagonal/>
    </border>
    <border>
      <left style="thin">
        <color theme="1"/>
      </left>
      <right style="medium">
        <color indexed="64"/>
      </right>
      <top style="thin">
        <color theme="1"/>
      </top>
      <bottom style="thin">
        <color theme="1"/>
      </bottom>
      <diagonal/>
    </border>
    <border>
      <left style="thin">
        <color theme="1"/>
      </left>
      <right style="medium">
        <color indexed="64"/>
      </right>
      <top/>
      <bottom/>
      <diagonal/>
    </border>
    <border>
      <left style="medium">
        <color indexed="64"/>
      </left>
      <right style="thin">
        <color theme="1"/>
      </right>
      <top/>
      <bottom/>
      <diagonal/>
    </border>
    <border>
      <left style="medium">
        <color indexed="64"/>
      </left>
      <right/>
      <top style="thin">
        <color theme="1"/>
      </top>
      <bottom style="thin">
        <color indexed="64"/>
      </bottom>
      <diagonal/>
    </border>
    <border>
      <left style="thin">
        <color theme="1"/>
      </left>
      <right style="thin">
        <color theme="1"/>
      </right>
      <top style="thin">
        <color theme="1"/>
      </top>
      <bottom style="thin">
        <color indexed="64"/>
      </bottom>
      <diagonal/>
    </border>
    <border>
      <left style="thin">
        <color theme="1"/>
      </left>
      <right style="medium">
        <color indexed="64"/>
      </right>
      <top style="thin">
        <color theme="1"/>
      </top>
      <bottom style="thin">
        <color indexed="64"/>
      </bottom>
      <diagonal/>
    </border>
    <border>
      <left/>
      <right style="thin">
        <color theme="1"/>
      </right>
      <top/>
      <bottom/>
      <diagonal/>
    </border>
    <border>
      <left/>
      <right style="thin">
        <color theme="1"/>
      </right>
      <top style="thin">
        <color theme="1"/>
      </top>
      <bottom style="medium">
        <color indexed="64"/>
      </bottom>
      <diagonal/>
    </border>
    <border>
      <left/>
      <right/>
      <top style="medium">
        <color indexed="64"/>
      </top>
      <bottom style="thin">
        <color indexed="64"/>
      </bottom>
      <diagonal/>
    </border>
    <border>
      <left style="thin">
        <color theme="1"/>
      </left>
      <right style="medium">
        <color indexed="64"/>
      </right>
      <top style="thin">
        <color theme="1"/>
      </top>
      <bottom style="medium">
        <color indexed="64"/>
      </bottom>
      <diagonal/>
    </border>
    <border>
      <left style="thin">
        <color indexed="64"/>
      </left>
      <right/>
      <top/>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diagonal/>
    </border>
    <border>
      <left style="thin">
        <color theme="0" tint="-0.24994659260841701"/>
      </left>
      <right style="thin">
        <color indexed="64"/>
      </right>
      <top style="thin">
        <color indexed="64"/>
      </top>
      <bottom/>
      <diagonal/>
    </border>
    <border>
      <left style="thin">
        <color indexed="64"/>
      </left>
      <right/>
      <top style="thin">
        <color theme="0" tint="-0.24994659260841701"/>
      </top>
      <bottom style="thin">
        <color theme="0" tint="-0.24994659260841701"/>
      </bottom>
      <diagonal/>
    </border>
  </borders>
  <cellStyleXfs count="4">
    <xf numFmtId="0" fontId="0" fillId="0" borderId="0"/>
    <xf numFmtId="0" fontId="11" fillId="0" borderId="0"/>
    <xf numFmtId="9" fontId="11" fillId="0" borderId="0" applyFont="0" applyFill="0" applyBorder="0" applyAlignment="0" applyProtection="0"/>
    <xf numFmtId="43" fontId="11" fillId="0" borderId="0" applyFont="0" applyFill="0" applyBorder="0" applyAlignment="0" applyProtection="0"/>
  </cellStyleXfs>
  <cellXfs count="378">
    <xf numFmtId="0" fontId="0" fillId="0" borderId="0" xfId="0"/>
    <xf numFmtId="0" fontId="4" fillId="0" borderId="1" xfId="0" applyFont="1" applyBorder="1" applyAlignment="1">
      <alignment horizontal="left" vertical="top" wrapText="1"/>
    </xf>
    <xf numFmtId="0" fontId="1" fillId="0" borderId="0" xfId="0" applyFont="1" applyFill="1" applyBorder="1" applyAlignment="1">
      <alignment horizontal="center" vertical="top" wrapText="1"/>
    </xf>
    <xf numFmtId="0" fontId="1" fillId="0" borderId="0" xfId="0" applyFont="1" applyFill="1" applyBorder="1" applyAlignment="1">
      <alignment vertical="top" wrapText="1"/>
    </xf>
    <xf numFmtId="0" fontId="1" fillId="0" borderId="0" xfId="0" applyFont="1" applyBorder="1" applyAlignment="1">
      <alignment vertical="top" wrapText="1"/>
    </xf>
    <xf numFmtId="0" fontId="6" fillId="0" borderId="0" xfId="0" applyFont="1" applyFill="1" applyBorder="1" applyAlignment="1">
      <alignment horizontal="left" vertical="top" wrapText="1"/>
    </xf>
    <xf numFmtId="0" fontId="9" fillId="3" borderId="0" xfId="0" applyFont="1" applyFill="1" applyBorder="1" applyAlignment="1">
      <alignment horizontal="left" vertical="top" wrapText="1"/>
    </xf>
    <xf numFmtId="164" fontId="7" fillId="0" borderId="0" xfId="0" applyNumberFormat="1" applyFont="1" applyFill="1" applyBorder="1" applyAlignment="1">
      <alignment horizontal="left" vertical="top" wrapText="1"/>
    </xf>
    <xf numFmtId="164" fontId="1" fillId="0" borderId="0" xfId="0" applyNumberFormat="1" applyFont="1" applyFill="1" applyBorder="1" applyAlignment="1">
      <alignment horizontal="left" vertical="top" wrapText="1"/>
    </xf>
    <xf numFmtId="0" fontId="1" fillId="0" borderId="0" xfId="0" applyFont="1" applyFill="1" applyAlignment="1">
      <alignment vertical="top" wrapText="1"/>
    </xf>
    <xf numFmtId="0" fontId="3"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1" fillId="0" borderId="0" xfId="0" applyFont="1" applyAlignment="1">
      <alignment horizontal="center" vertical="top" wrapText="1"/>
    </xf>
    <xf numFmtId="0" fontId="8" fillId="0" borderId="0" xfId="0" applyFont="1" applyFill="1" applyBorder="1" applyAlignment="1">
      <alignment horizontal="left" vertical="top" wrapText="1"/>
    </xf>
    <xf numFmtId="0" fontId="4" fillId="0" borderId="0" xfId="0" applyFont="1" applyFill="1" applyBorder="1" applyAlignment="1">
      <alignment horizontal="center" vertical="top" wrapText="1"/>
    </xf>
    <xf numFmtId="0" fontId="8" fillId="3" borderId="6" xfId="0" applyFont="1" applyFill="1" applyBorder="1" applyAlignment="1">
      <alignment horizontal="left" vertical="top" wrapText="1"/>
    </xf>
    <xf numFmtId="0" fontId="4" fillId="0" borderId="0" xfId="0" applyFont="1" applyBorder="1" applyAlignment="1">
      <alignment horizontal="left" vertical="top" wrapText="1"/>
    </xf>
    <xf numFmtId="0" fontId="5" fillId="0" borderId="0" xfId="0" applyFont="1" applyBorder="1" applyAlignment="1">
      <alignment horizontal="center" vertical="top" wrapText="1"/>
    </xf>
    <xf numFmtId="0" fontId="6" fillId="0" borderId="19" xfId="0" applyFont="1" applyFill="1" applyBorder="1" applyAlignment="1">
      <alignment horizontal="right" vertical="top" wrapText="1"/>
    </xf>
    <xf numFmtId="164" fontId="7" fillId="0" borderId="0" xfId="0" applyNumberFormat="1" applyFont="1" applyFill="1" applyBorder="1" applyAlignment="1">
      <alignment horizontal="right" vertical="top" wrapText="1"/>
    </xf>
    <xf numFmtId="0" fontId="3" fillId="0" borderId="0" xfId="0" applyFont="1" applyFill="1" applyBorder="1" applyAlignment="1">
      <alignment horizontal="right" vertical="top" wrapText="1"/>
    </xf>
    <xf numFmtId="0" fontId="6" fillId="0" borderId="0" xfId="0" applyFont="1" applyFill="1" applyBorder="1" applyAlignment="1">
      <alignment horizontal="right" vertical="top" wrapText="1"/>
    </xf>
    <xf numFmtId="0" fontId="4" fillId="2" borderId="0" xfId="0" applyFont="1" applyFill="1" applyBorder="1" applyAlignment="1">
      <alignment horizontal="right" vertical="top" wrapText="1"/>
    </xf>
    <xf numFmtId="0" fontId="1" fillId="0" borderId="0" xfId="0" applyFont="1" applyFill="1" applyAlignment="1">
      <alignment horizontal="center" vertical="top" wrapText="1"/>
    </xf>
    <xf numFmtId="0" fontId="7" fillId="0" borderId="22" xfId="0" applyFont="1" applyFill="1" applyBorder="1" applyAlignment="1">
      <alignment horizontal="left" vertical="top" wrapText="1"/>
    </xf>
    <xf numFmtId="42" fontId="1" fillId="0" borderId="0" xfId="0" applyNumberFormat="1" applyFont="1" applyFill="1" applyBorder="1" applyAlignment="1">
      <alignment horizontal="right" vertical="top" wrapText="1"/>
    </xf>
    <xf numFmtId="42" fontId="7" fillId="0" borderId="0" xfId="0" applyNumberFormat="1" applyFont="1" applyFill="1" applyBorder="1" applyAlignment="1">
      <alignment horizontal="right" vertical="top" wrapText="1"/>
    </xf>
    <xf numFmtId="42" fontId="4" fillId="0" borderId="0" xfId="0" applyNumberFormat="1" applyFont="1" applyFill="1" applyBorder="1" applyAlignment="1">
      <alignment horizontal="right" vertical="top" wrapText="1"/>
    </xf>
    <xf numFmtId="42" fontId="4" fillId="0" borderId="0" xfId="0" applyNumberFormat="1" applyFont="1" applyFill="1" applyBorder="1" applyAlignment="1">
      <alignment horizontal="center" vertical="top" wrapText="1"/>
    </xf>
    <xf numFmtId="164" fontId="7" fillId="0" borderId="14" xfId="0" applyNumberFormat="1" applyFont="1" applyFill="1" applyBorder="1" applyAlignment="1">
      <alignment horizontal="right" vertical="top" wrapText="1"/>
    </xf>
    <xf numFmtId="0" fontId="3" fillId="0" borderId="14" xfId="0" applyFont="1" applyFill="1" applyBorder="1" applyAlignment="1">
      <alignment horizontal="right" vertical="top" wrapText="1"/>
    </xf>
    <xf numFmtId="0" fontId="1" fillId="0" borderId="14" xfId="0" applyFont="1" applyFill="1" applyBorder="1" applyAlignment="1">
      <alignment horizontal="left" vertical="top" wrapText="1"/>
    </xf>
    <xf numFmtId="42" fontId="1" fillId="0" borderId="0" xfId="0" applyNumberFormat="1" applyFont="1" applyFill="1" applyBorder="1" applyAlignment="1">
      <alignment horizontal="left" vertical="top" wrapText="1"/>
    </xf>
    <xf numFmtId="0" fontId="5" fillId="0" borderId="0" xfId="0" applyFont="1" applyFill="1" applyBorder="1" applyAlignment="1">
      <alignment horizontal="center" vertical="top" wrapText="1"/>
    </xf>
    <xf numFmtId="164" fontId="4" fillId="0" borderId="0" xfId="0" applyNumberFormat="1" applyFont="1" applyFill="1" applyBorder="1" applyAlignment="1">
      <alignment horizontal="center" vertical="top" wrapText="1"/>
    </xf>
    <xf numFmtId="0" fontId="4" fillId="0" borderId="0" xfId="0" applyFont="1" applyAlignment="1">
      <alignment vertical="top" wrapText="1"/>
    </xf>
    <xf numFmtId="0" fontId="8" fillId="0" borderId="0" xfId="0" applyFont="1" applyFill="1" applyBorder="1" applyAlignment="1">
      <alignment vertical="top" wrapText="1"/>
    </xf>
    <xf numFmtId="0" fontId="9" fillId="0" borderId="0" xfId="0" applyFont="1" applyFill="1" applyBorder="1" applyAlignment="1">
      <alignment horizontal="left" vertical="top" wrapText="1"/>
    </xf>
    <xf numFmtId="165" fontId="1" fillId="0" borderId="0" xfId="0" applyNumberFormat="1" applyFont="1" applyBorder="1" applyAlignment="1">
      <alignment horizontal="left" vertical="top" wrapText="1"/>
    </xf>
    <xf numFmtId="0" fontId="8" fillId="3" borderId="0" xfId="0" applyFont="1" applyFill="1" applyBorder="1" applyAlignment="1">
      <alignment vertical="top" wrapText="1"/>
    </xf>
    <xf numFmtId="0" fontId="7" fillId="0" borderId="0" xfId="0" applyFont="1" applyFill="1" applyBorder="1" applyAlignment="1">
      <alignment horizontal="center" vertical="top" wrapText="1"/>
    </xf>
    <xf numFmtId="0" fontId="10" fillId="0" borderId="8" xfId="0" applyFont="1" applyFill="1" applyBorder="1" applyAlignment="1">
      <alignment horizontal="left" vertical="top" wrapText="1"/>
    </xf>
    <xf numFmtId="164" fontId="10" fillId="0" borderId="14" xfId="0" applyNumberFormat="1" applyFont="1" applyFill="1" applyBorder="1" applyAlignment="1">
      <alignment horizontal="right" vertical="top" wrapText="1"/>
    </xf>
    <xf numFmtId="0" fontId="5" fillId="0" borderId="8" xfId="0" applyFont="1" applyFill="1" applyBorder="1" applyAlignment="1">
      <alignment vertical="top" wrapText="1"/>
    </xf>
    <xf numFmtId="0" fontId="5" fillId="0" borderId="8" xfId="0" applyFont="1" applyFill="1" applyBorder="1" applyAlignment="1">
      <alignment horizontal="left" vertical="top" wrapText="1"/>
    </xf>
    <xf numFmtId="0" fontId="6" fillId="0" borderId="0" xfId="0" applyFont="1" applyFill="1" applyBorder="1" applyAlignment="1">
      <alignment vertical="top" wrapText="1"/>
    </xf>
    <xf numFmtId="0" fontId="4" fillId="0" borderId="19" xfId="0" applyFont="1" applyFill="1" applyBorder="1" applyAlignment="1">
      <alignment horizontal="right" vertical="top" wrapText="1"/>
    </xf>
    <xf numFmtId="0" fontId="12" fillId="0" borderId="14" xfId="0" applyFont="1" applyFill="1" applyBorder="1" applyAlignment="1">
      <alignment horizontal="right" vertical="top" wrapText="1"/>
    </xf>
    <xf numFmtId="0" fontId="1" fillId="0" borderId="0" xfId="0" applyFont="1" applyAlignment="1">
      <alignment horizontal="left" vertical="top" wrapText="1"/>
    </xf>
    <xf numFmtId="0" fontId="9" fillId="3" borderId="0" xfId="0" applyFont="1" applyFill="1" applyAlignment="1">
      <alignment wrapText="1"/>
    </xf>
    <xf numFmtId="0" fontId="1" fillId="0" borderId="0" xfId="0" applyFont="1" applyAlignment="1">
      <alignment wrapText="1"/>
    </xf>
    <xf numFmtId="0" fontId="5" fillId="0" borderId="0" xfId="0" applyFont="1" applyAlignment="1">
      <alignment wrapText="1"/>
    </xf>
    <xf numFmtId="0" fontId="5" fillId="0" borderId="0" xfId="0" applyFont="1" applyAlignment="1">
      <alignment horizontal="left" vertical="top" wrapText="1"/>
    </xf>
    <xf numFmtId="0" fontId="5" fillId="0" borderId="0" xfId="0" applyFont="1" applyBorder="1" applyAlignment="1">
      <alignment wrapText="1"/>
    </xf>
    <xf numFmtId="0" fontId="1" fillId="0" borderId="0" xfId="0" applyFont="1" applyBorder="1" applyAlignment="1">
      <alignment wrapText="1"/>
    </xf>
    <xf numFmtId="0" fontId="10" fillId="0" borderId="0" xfId="0" applyFont="1" applyFill="1" applyBorder="1" applyAlignment="1">
      <alignment horizontal="left" vertical="top" wrapText="1"/>
    </xf>
    <xf numFmtId="0" fontId="6" fillId="4" borderId="0" xfId="0" applyFont="1" applyFill="1" applyBorder="1" applyAlignment="1">
      <alignment horizontal="left" vertical="top" wrapText="1"/>
    </xf>
    <xf numFmtId="0" fontId="4" fillId="4" borderId="0" xfId="0" applyFont="1" applyFill="1" applyBorder="1" applyAlignment="1">
      <alignment horizontal="left" vertical="top" wrapText="1"/>
    </xf>
    <xf numFmtId="164" fontId="10" fillId="0" borderId="30" xfId="0" applyNumberFormat="1" applyFont="1" applyFill="1" applyBorder="1" applyAlignment="1">
      <alignment horizontal="right" vertical="top" wrapText="1"/>
    </xf>
    <xf numFmtId="0" fontId="4" fillId="0" borderId="1" xfId="0" applyFont="1" applyFill="1" applyBorder="1" applyAlignment="1">
      <alignment horizontal="center" vertical="top" wrapText="1"/>
    </xf>
    <xf numFmtId="0" fontId="4" fillId="0" borderId="1" xfId="0" applyFont="1" applyFill="1" applyBorder="1" applyAlignment="1">
      <alignment horizontal="right" vertical="top" wrapText="1"/>
    </xf>
    <xf numFmtId="0" fontId="1" fillId="0" borderId="1" xfId="0" applyFont="1" applyFill="1" applyBorder="1" applyAlignment="1">
      <alignment horizontal="right" vertical="top" wrapText="1"/>
    </xf>
    <xf numFmtId="42" fontId="1" fillId="0" borderId="1" xfId="0" applyNumberFormat="1" applyFont="1" applyFill="1" applyBorder="1" applyAlignment="1">
      <alignment horizontal="right" vertical="top" wrapText="1"/>
    </xf>
    <xf numFmtId="164" fontId="1" fillId="0" borderId="1" xfId="0" applyNumberFormat="1" applyFont="1" applyFill="1" applyBorder="1" applyAlignment="1">
      <alignment horizontal="right" vertical="top" wrapText="1"/>
    </xf>
    <xf numFmtId="42" fontId="7" fillId="0" borderId="1" xfId="0" applyNumberFormat="1" applyFont="1" applyFill="1" applyBorder="1" applyAlignment="1">
      <alignment horizontal="right" vertical="top" wrapText="1"/>
    </xf>
    <xf numFmtId="42" fontId="1" fillId="0" borderId="1" xfId="0" applyNumberFormat="1" applyFont="1" applyFill="1" applyBorder="1" applyAlignment="1">
      <alignment horizontal="left" vertical="top" wrapText="1"/>
    </xf>
    <xf numFmtId="0" fontId="7" fillId="0" borderId="6" xfId="0" applyFont="1" applyFill="1" applyBorder="1" applyAlignment="1">
      <alignment horizontal="left" vertical="top" wrapText="1"/>
    </xf>
    <xf numFmtId="42" fontId="4" fillId="0" borderId="1" xfId="0" applyNumberFormat="1" applyFont="1" applyFill="1" applyBorder="1" applyAlignment="1">
      <alignment horizontal="right" vertical="top" wrapText="1"/>
    </xf>
    <xf numFmtId="0" fontId="6" fillId="0" borderId="6" xfId="0" applyFont="1" applyFill="1" applyBorder="1" applyAlignment="1">
      <alignment horizontal="right" vertical="top" wrapText="1"/>
    </xf>
    <xf numFmtId="42" fontId="4" fillId="0" borderId="31" xfId="0" applyNumberFormat="1" applyFont="1" applyFill="1" applyBorder="1" applyAlignment="1">
      <alignment horizontal="right" vertical="top" wrapText="1"/>
    </xf>
    <xf numFmtId="42" fontId="7" fillId="0" borderId="31" xfId="0" applyNumberFormat="1" applyFont="1" applyFill="1" applyBorder="1" applyAlignment="1">
      <alignment horizontal="right" vertical="top" wrapText="1"/>
    </xf>
    <xf numFmtId="0" fontId="5" fillId="0" borderId="33" xfId="0" applyFont="1" applyFill="1" applyBorder="1" applyAlignment="1">
      <alignment vertical="top" wrapText="1"/>
    </xf>
    <xf numFmtId="0" fontId="1" fillId="0" borderId="30" xfId="0" applyFont="1" applyFill="1" applyBorder="1" applyAlignment="1">
      <alignment horizontal="left" vertical="top" wrapText="1"/>
    </xf>
    <xf numFmtId="0" fontId="4" fillId="0" borderId="31" xfId="0" applyFont="1" applyFill="1" applyBorder="1" applyAlignment="1">
      <alignment horizontal="right" vertical="top" wrapText="1"/>
    </xf>
    <xf numFmtId="0" fontId="7" fillId="0" borderId="31" xfId="0" applyFont="1" applyFill="1" applyBorder="1" applyAlignment="1">
      <alignment horizontal="right" vertical="top" wrapText="1"/>
    </xf>
    <xf numFmtId="0" fontId="7" fillId="0" borderId="32" xfId="0" applyFont="1" applyFill="1" applyBorder="1" applyAlignment="1">
      <alignment horizontal="left" vertical="top" wrapText="1"/>
    </xf>
    <xf numFmtId="0" fontId="6" fillId="0" borderId="31" xfId="0" applyNumberFormat="1" applyFont="1" applyFill="1" applyBorder="1" applyAlignment="1">
      <alignment horizontal="right" vertical="top" wrapText="1"/>
    </xf>
    <xf numFmtId="0" fontId="1" fillId="0" borderId="31" xfId="0" applyNumberFormat="1" applyFont="1" applyFill="1" applyBorder="1" applyAlignment="1">
      <alignment horizontal="right" vertical="top" wrapText="1"/>
    </xf>
    <xf numFmtId="0" fontId="4" fillId="0" borderId="31" xfId="0" applyNumberFormat="1" applyFont="1" applyFill="1" applyBorder="1" applyAlignment="1">
      <alignment horizontal="right" vertical="top" wrapText="1"/>
    </xf>
    <xf numFmtId="42" fontId="1" fillId="0" borderId="31" xfId="0" applyNumberFormat="1" applyFont="1" applyFill="1" applyBorder="1" applyAlignment="1">
      <alignment horizontal="right" vertical="top" wrapText="1"/>
    </xf>
    <xf numFmtId="0" fontId="8" fillId="3" borderId="32" xfId="0" applyFont="1" applyFill="1" applyBorder="1" applyAlignment="1">
      <alignment horizontal="left" vertical="top" wrapText="1"/>
    </xf>
    <xf numFmtId="0" fontId="1" fillId="0" borderId="32" xfId="0" applyFont="1" applyBorder="1" applyAlignment="1">
      <alignment horizontal="left" vertical="top" wrapText="1"/>
    </xf>
    <xf numFmtId="0" fontId="1" fillId="0" borderId="31" xfId="0" applyFont="1" applyFill="1" applyBorder="1" applyAlignment="1">
      <alignment horizontal="right" vertical="top" wrapText="1"/>
    </xf>
    <xf numFmtId="0" fontId="6" fillId="0" borderId="32" xfId="0" applyFont="1" applyFill="1" applyBorder="1" applyAlignment="1">
      <alignment horizontal="right" vertical="top" wrapText="1"/>
    </xf>
    <xf numFmtId="42" fontId="1" fillId="0" borderId="31" xfId="0" applyNumberFormat="1" applyFont="1" applyFill="1" applyBorder="1" applyAlignment="1">
      <alignment horizontal="left" vertical="top" wrapText="1"/>
    </xf>
    <xf numFmtId="0" fontId="1" fillId="0" borderId="32" xfId="0" applyFont="1" applyBorder="1" applyAlignment="1">
      <alignment vertical="top" wrapText="1"/>
    </xf>
    <xf numFmtId="42" fontId="1" fillId="0" borderId="34" xfId="0" applyNumberFormat="1" applyFont="1" applyFill="1" applyBorder="1" applyAlignment="1">
      <alignment horizontal="right" vertical="top" wrapText="1"/>
    </xf>
    <xf numFmtId="0" fontId="1" fillId="0" borderId="1" xfId="0" applyNumberFormat="1" applyFont="1" applyFill="1" applyBorder="1" applyAlignment="1">
      <alignment horizontal="right" vertical="top" wrapText="1"/>
    </xf>
    <xf numFmtId="0" fontId="14" fillId="3" borderId="0" xfId="0" applyFont="1" applyFill="1" applyBorder="1" applyAlignment="1">
      <alignment horizontal="left" vertical="top" wrapText="1"/>
    </xf>
    <xf numFmtId="42" fontId="6" fillId="0" borderId="0" xfId="0" applyNumberFormat="1" applyFont="1" applyFill="1" applyBorder="1" applyAlignment="1">
      <alignment horizontal="right" vertical="top" wrapText="1"/>
    </xf>
    <xf numFmtId="42" fontId="7" fillId="0" borderId="0" xfId="0" applyNumberFormat="1" applyFont="1" applyFill="1" applyBorder="1" applyAlignment="1">
      <alignment vertical="top" wrapText="1"/>
    </xf>
    <xf numFmtId="0" fontId="4" fillId="0" borderId="41" xfId="0" applyFont="1" applyFill="1" applyBorder="1" applyAlignment="1">
      <alignment horizontal="right" vertical="top" wrapText="1"/>
    </xf>
    <xf numFmtId="42" fontId="6" fillId="0" borderId="42" xfId="0" applyNumberFormat="1" applyFont="1" applyFill="1" applyBorder="1" applyAlignment="1">
      <alignment horizontal="right" vertical="top" wrapText="1"/>
    </xf>
    <xf numFmtId="42" fontId="7" fillId="0" borderId="42" xfId="0" applyNumberFormat="1" applyFont="1" applyFill="1" applyBorder="1" applyAlignment="1">
      <alignment vertical="top" wrapText="1"/>
    </xf>
    <xf numFmtId="164" fontId="1" fillId="0" borderId="44" xfId="0" applyNumberFormat="1" applyFont="1" applyFill="1" applyBorder="1" applyAlignment="1">
      <alignment horizontal="left" vertical="top" wrapText="1"/>
    </xf>
    <xf numFmtId="0" fontId="4" fillId="0" borderId="6" xfId="0" applyFont="1" applyFill="1" applyBorder="1" applyAlignment="1">
      <alignment horizontal="right" vertical="top" wrapText="1"/>
    </xf>
    <xf numFmtId="0" fontId="4" fillId="0" borderId="6" xfId="0" applyFont="1" applyFill="1" applyBorder="1" applyAlignment="1">
      <alignment horizontal="left" vertical="top" wrapText="1"/>
    </xf>
    <xf numFmtId="0" fontId="1" fillId="0" borderId="6" xfId="0" applyFont="1" applyFill="1" applyBorder="1" applyAlignment="1">
      <alignment horizontal="left" vertical="top" wrapText="1"/>
    </xf>
    <xf numFmtId="0" fontId="4" fillId="0" borderId="32" xfId="0" applyFont="1" applyFill="1" applyBorder="1" applyAlignment="1">
      <alignment horizontal="left" vertical="top" wrapText="1"/>
    </xf>
    <xf numFmtId="0" fontId="1" fillId="0" borderId="32" xfId="0" applyFont="1" applyFill="1" applyBorder="1" applyAlignment="1">
      <alignment horizontal="left" vertical="top" wrapText="1"/>
    </xf>
    <xf numFmtId="42" fontId="6" fillId="0" borderId="39" xfId="0" applyNumberFormat="1" applyFont="1" applyFill="1" applyBorder="1" applyAlignment="1">
      <alignment horizontal="right" vertical="top" wrapText="1"/>
    </xf>
    <xf numFmtId="42" fontId="7" fillId="0" borderId="21" xfId="0" applyNumberFormat="1" applyFont="1" applyFill="1" applyBorder="1" applyAlignment="1">
      <alignment horizontal="right" vertical="top" wrapText="1"/>
    </xf>
    <xf numFmtId="0" fontId="6" fillId="0" borderId="0" xfId="0" applyFont="1" applyFill="1" applyBorder="1" applyAlignment="1">
      <alignment horizontal="center" vertical="top" wrapText="1"/>
    </xf>
    <xf numFmtId="42" fontId="6" fillId="0" borderId="1" xfId="0" applyNumberFormat="1" applyFont="1" applyFill="1" applyBorder="1" applyAlignment="1">
      <alignment horizontal="right" vertical="top" wrapText="1"/>
    </xf>
    <xf numFmtId="42" fontId="4" fillId="0" borderId="1" xfId="0" applyNumberFormat="1" applyFont="1" applyFill="1" applyBorder="1" applyAlignment="1">
      <alignment horizontal="left" vertical="top" wrapText="1"/>
    </xf>
    <xf numFmtId="0" fontId="4" fillId="0" borderId="0" xfId="0" applyFont="1" applyFill="1" applyAlignment="1">
      <alignment vertical="top" wrapText="1"/>
    </xf>
    <xf numFmtId="0" fontId="1" fillId="0" borderId="2" xfId="0" applyFont="1" applyFill="1" applyBorder="1" applyAlignment="1">
      <alignment horizontal="right" vertical="top" wrapText="1"/>
    </xf>
    <xf numFmtId="42" fontId="6" fillId="0" borderId="24" xfId="0" applyNumberFormat="1" applyFont="1" applyFill="1" applyBorder="1" applyAlignment="1">
      <alignment horizontal="center" vertical="top" wrapText="1"/>
    </xf>
    <xf numFmtId="42" fontId="1" fillId="0" borderId="24" xfId="0" applyNumberFormat="1" applyFont="1" applyFill="1" applyBorder="1" applyAlignment="1">
      <alignment horizontal="left" vertical="top" wrapText="1"/>
    </xf>
    <xf numFmtId="42" fontId="1" fillId="0" borderId="24" xfId="0" applyNumberFormat="1" applyFont="1" applyFill="1" applyBorder="1" applyAlignment="1">
      <alignment horizontal="right" vertical="top" wrapText="1"/>
    </xf>
    <xf numFmtId="0" fontId="1" fillId="0" borderId="0" xfId="0" applyFont="1" applyFill="1" applyBorder="1" applyAlignment="1">
      <alignment horizontal="right" vertical="top" wrapText="1"/>
    </xf>
    <xf numFmtId="164" fontId="10" fillId="0" borderId="0" xfId="0" applyNumberFormat="1" applyFont="1" applyFill="1" applyBorder="1" applyAlignment="1">
      <alignment horizontal="right" wrapText="1"/>
    </xf>
    <xf numFmtId="164" fontId="10" fillId="0" borderId="44" xfId="0" applyNumberFormat="1" applyFont="1" applyFill="1" applyBorder="1" applyAlignment="1">
      <alignment horizontal="right" wrapText="1"/>
    </xf>
    <xf numFmtId="0" fontId="1" fillId="0" borderId="44" xfId="0" applyFont="1" applyFill="1" applyBorder="1" applyAlignment="1">
      <alignment horizontal="right" vertical="top" wrapText="1"/>
    </xf>
    <xf numFmtId="164" fontId="4" fillId="0" borderId="42" xfId="0" applyNumberFormat="1" applyFont="1" applyFill="1" applyBorder="1" applyAlignment="1">
      <alignment horizontal="right" vertical="top" wrapText="1"/>
    </xf>
    <xf numFmtId="0" fontId="1" fillId="0" borderId="42" xfId="0" applyFont="1" applyFill="1" applyBorder="1" applyAlignment="1">
      <alignment horizontal="right" vertical="top" wrapText="1"/>
    </xf>
    <xf numFmtId="42" fontId="1" fillId="2" borderId="42" xfId="0" applyNumberFormat="1" applyFont="1" applyFill="1" applyBorder="1" applyAlignment="1">
      <alignment horizontal="right" vertical="top" wrapText="1"/>
    </xf>
    <xf numFmtId="0" fontId="1" fillId="0" borderId="24" xfId="0" applyFont="1" applyFill="1" applyBorder="1" applyAlignment="1">
      <alignment horizontal="right" vertical="top" wrapText="1"/>
    </xf>
    <xf numFmtId="164" fontId="10" fillId="0" borderId="44" xfId="0" applyNumberFormat="1" applyFont="1" applyFill="1" applyBorder="1" applyAlignment="1">
      <alignment horizontal="right" vertical="top" wrapText="1"/>
    </xf>
    <xf numFmtId="164" fontId="1" fillId="0" borderId="44" xfId="0" applyNumberFormat="1" applyFont="1" applyFill="1" applyBorder="1" applyAlignment="1">
      <alignment horizontal="right" vertical="top" wrapText="1"/>
    </xf>
    <xf numFmtId="164" fontId="4" fillId="0" borderId="42" xfId="0" applyNumberFormat="1" applyFont="1" applyFill="1" applyBorder="1" applyAlignment="1">
      <alignment horizontal="center" vertical="top" wrapText="1"/>
    </xf>
    <xf numFmtId="164" fontId="1" fillId="0" borderId="42" xfId="0" applyNumberFormat="1" applyFont="1" applyFill="1" applyBorder="1" applyAlignment="1">
      <alignment horizontal="right" vertical="top" wrapText="1"/>
    </xf>
    <xf numFmtId="42" fontId="1" fillId="0" borderId="2" xfId="0" applyNumberFormat="1" applyFont="1" applyFill="1" applyBorder="1" applyAlignment="1">
      <alignment horizontal="right" vertical="top" wrapText="1"/>
    </xf>
    <xf numFmtId="42" fontId="4" fillId="0" borderId="23" xfId="0" applyNumberFormat="1" applyFont="1" applyFill="1" applyBorder="1" applyAlignment="1">
      <alignment horizontal="right" vertical="top" wrapText="1"/>
    </xf>
    <xf numFmtId="42" fontId="4" fillId="0" borderId="23" xfId="0" applyNumberFormat="1" applyFont="1" applyFill="1" applyBorder="1" applyAlignment="1">
      <alignment horizontal="left" vertical="top" wrapText="1"/>
    </xf>
    <xf numFmtId="42" fontId="1" fillId="2" borderId="2" xfId="0" applyNumberFormat="1" applyFont="1" applyFill="1" applyBorder="1" applyAlignment="1">
      <alignment horizontal="left" vertical="top" wrapText="1"/>
    </xf>
    <xf numFmtId="42" fontId="1" fillId="2" borderId="2" xfId="0" applyNumberFormat="1" applyFont="1" applyFill="1" applyBorder="1" applyAlignment="1">
      <alignment horizontal="right" vertical="top" wrapText="1"/>
    </xf>
    <xf numFmtId="0" fontId="1" fillId="0" borderId="11" xfId="0" applyFont="1" applyFill="1" applyBorder="1" applyAlignment="1">
      <alignment horizontal="right" vertical="top" wrapText="1"/>
    </xf>
    <xf numFmtId="42" fontId="1" fillId="0" borderId="11" xfId="0" applyNumberFormat="1" applyFont="1" applyFill="1" applyBorder="1" applyAlignment="1">
      <alignment horizontal="right" vertical="top" wrapText="1"/>
    </xf>
    <xf numFmtId="0" fontId="1" fillId="0" borderId="28" xfId="0" applyFont="1" applyFill="1" applyBorder="1" applyAlignment="1">
      <alignment horizontal="right" vertical="top" wrapText="1"/>
    </xf>
    <xf numFmtId="0" fontId="1" fillId="0" borderId="50" xfId="0" applyFont="1" applyFill="1" applyBorder="1" applyAlignment="1">
      <alignment horizontal="right" vertical="top" wrapText="1"/>
    </xf>
    <xf numFmtId="164" fontId="1" fillId="0" borderId="28" xfId="0" applyNumberFormat="1" applyFont="1" applyFill="1" applyBorder="1" applyAlignment="1">
      <alignment horizontal="right" vertical="top" wrapText="1"/>
    </xf>
    <xf numFmtId="164" fontId="1" fillId="0" borderId="50" xfId="0" applyNumberFormat="1" applyFont="1" applyFill="1" applyBorder="1" applyAlignment="1">
      <alignment horizontal="right" vertical="top" wrapText="1"/>
    </xf>
    <xf numFmtId="0" fontId="1" fillId="0" borderId="29" xfId="0" applyFont="1" applyFill="1" applyBorder="1" applyAlignment="1">
      <alignment horizontal="right" vertical="top" wrapText="1"/>
    </xf>
    <xf numFmtId="42" fontId="1" fillId="2" borderId="29" xfId="0" applyNumberFormat="1" applyFont="1" applyFill="1" applyBorder="1" applyAlignment="1">
      <alignment horizontal="left" vertical="top" wrapText="1"/>
    </xf>
    <xf numFmtId="42" fontId="1" fillId="2" borderId="26" xfId="0" applyNumberFormat="1" applyFont="1" applyFill="1" applyBorder="1" applyAlignment="1">
      <alignment horizontal="left" vertical="top" wrapText="1"/>
    </xf>
    <xf numFmtId="42" fontId="1" fillId="2" borderId="52" xfId="0" applyNumberFormat="1" applyFont="1" applyFill="1" applyBorder="1" applyAlignment="1">
      <alignment horizontal="left" vertical="top" wrapText="1"/>
    </xf>
    <xf numFmtId="42" fontId="1" fillId="2" borderId="53" xfId="0" applyNumberFormat="1" applyFont="1" applyFill="1" applyBorder="1" applyAlignment="1">
      <alignment horizontal="left" vertical="top" wrapText="1"/>
    </xf>
    <xf numFmtId="42" fontId="1" fillId="2" borderId="36" xfId="0" applyNumberFormat="1" applyFont="1" applyFill="1" applyBorder="1" applyAlignment="1">
      <alignment horizontal="left" vertical="top" wrapText="1"/>
    </xf>
    <xf numFmtId="0" fontId="7" fillId="0" borderId="27" xfId="0" applyFont="1" applyFill="1" applyBorder="1" applyAlignment="1">
      <alignment horizontal="left" vertical="top" wrapText="1"/>
    </xf>
    <xf numFmtId="0" fontId="7" fillId="0" borderId="17" xfId="0" applyFont="1" applyFill="1" applyBorder="1" applyAlignment="1">
      <alignment horizontal="left" vertical="top" wrapText="1"/>
    </xf>
    <xf numFmtId="0" fontId="1" fillId="0" borderId="54" xfId="0" applyFont="1" applyBorder="1" applyAlignment="1">
      <alignment vertical="top" wrapText="1"/>
    </xf>
    <xf numFmtId="42" fontId="7" fillId="0" borderId="0" xfId="0" applyNumberFormat="1" applyFont="1" applyFill="1" applyBorder="1" applyAlignment="1">
      <alignment horizontal="left" vertical="top" wrapText="1"/>
    </xf>
    <xf numFmtId="42" fontId="4" fillId="0" borderId="44" xfId="0" applyNumberFormat="1" applyFont="1" applyFill="1" applyBorder="1" applyAlignment="1">
      <alignment horizontal="right" vertical="top" wrapText="1"/>
    </xf>
    <xf numFmtId="42" fontId="4" fillId="0" borderId="42" xfId="0" applyNumberFormat="1" applyFont="1" applyFill="1" applyBorder="1" applyAlignment="1">
      <alignment horizontal="right" vertical="top" wrapText="1"/>
    </xf>
    <xf numFmtId="0" fontId="3" fillId="0" borderId="37" xfId="0" applyFont="1" applyFill="1" applyBorder="1" applyAlignment="1">
      <alignment horizontal="right" vertical="top" wrapText="1"/>
    </xf>
    <xf numFmtId="0" fontId="7" fillId="0" borderId="55" xfId="0" applyFont="1" applyFill="1" applyBorder="1" applyAlignment="1">
      <alignment horizontal="left" vertical="top" wrapText="1"/>
    </xf>
    <xf numFmtId="0" fontId="5" fillId="0" borderId="22" xfId="0" applyFont="1" applyFill="1" applyBorder="1" applyAlignment="1">
      <alignment vertical="top" wrapText="1"/>
    </xf>
    <xf numFmtId="0" fontId="1" fillId="0" borderId="51" xfId="0" applyFont="1" applyFill="1" applyBorder="1" applyAlignment="1">
      <alignment horizontal="right" vertical="top" wrapText="1"/>
    </xf>
    <xf numFmtId="42" fontId="7" fillId="0" borderId="11" xfId="0" applyNumberFormat="1" applyFont="1" applyFill="1" applyBorder="1" applyAlignment="1">
      <alignment horizontal="right" vertical="top" wrapText="1"/>
    </xf>
    <xf numFmtId="42" fontId="6" fillId="0" borderId="11" xfId="0" applyNumberFormat="1" applyFont="1" applyFill="1" applyBorder="1" applyAlignment="1">
      <alignment horizontal="right" vertical="top" wrapText="1"/>
    </xf>
    <xf numFmtId="42" fontId="7" fillId="0" borderId="38" xfId="0" applyNumberFormat="1" applyFont="1" applyFill="1" applyBorder="1" applyAlignment="1">
      <alignment horizontal="right" vertical="top" wrapText="1"/>
    </xf>
    <xf numFmtId="49" fontId="6" fillId="2" borderId="41" xfId="0" applyNumberFormat="1" applyFont="1" applyFill="1" applyBorder="1" applyAlignment="1">
      <alignment horizontal="left" vertical="top" wrapText="1"/>
    </xf>
    <xf numFmtId="0" fontId="4" fillId="0" borderId="39" xfId="0" applyFont="1" applyFill="1" applyBorder="1" applyAlignment="1">
      <alignment horizontal="right" vertical="top" wrapText="1"/>
    </xf>
    <xf numFmtId="164" fontId="1" fillId="0" borderId="39" xfId="0" applyNumberFormat="1" applyFont="1" applyFill="1" applyBorder="1" applyAlignment="1">
      <alignment horizontal="right" vertical="top" wrapText="1"/>
    </xf>
    <xf numFmtId="0" fontId="7" fillId="0" borderId="43" xfId="0" applyFont="1" applyFill="1" applyBorder="1" applyAlignment="1">
      <alignment horizontal="left" vertical="top" wrapText="1"/>
    </xf>
    <xf numFmtId="0" fontId="6" fillId="0" borderId="40" xfId="0" applyNumberFormat="1" applyFont="1" applyFill="1" applyBorder="1" applyAlignment="1">
      <alignment horizontal="right" vertical="top" wrapText="1"/>
    </xf>
    <xf numFmtId="0" fontId="1" fillId="0" borderId="40" xfId="0" applyNumberFormat="1" applyFont="1" applyFill="1" applyBorder="1" applyAlignment="1">
      <alignment horizontal="right" vertical="top" wrapText="1"/>
    </xf>
    <xf numFmtId="0" fontId="4" fillId="0" borderId="42" xfId="0" applyFont="1" applyFill="1" applyBorder="1" applyAlignment="1">
      <alignment horizontal="center" vertical="top" wrapText="1"/>
    </xf>
    <xf numFmtId="0" fontId="7" fillId="0" borderId="42" xfId="0" applyFont="1" applyFill="1" applyBorder="1" applyAlignment="1">
      <alignment horizontal="right" vertical="top" wrapText="1"/>
    </xf>
    <xf numFmtId="0" fontId="4" fillId="0" borderId="0" xfId="0" applyFont="1" applyFill="1" applyAlignment="1">
      <alignment horizontal="center" vertical="top" wrapText="1"/>
    </xf>
    <xf numFmtId="0" fontId="6" fillId="0" borderId="41" xfId="0" applyFont="1" applyFill="1" applyBorder="1" applyAlignment="1">
      <alignment horizontal="left" vertical="top" wrapText="1"/>
    </xf>
    <xf numFmtId="42" fontId="4" fillId="0" borderId="39" xfId="0" applyNumberFormat="1" applyFont="1" applyFill="1" applyBorder="1" applyAlignment="1">
      <alignment horizontal="right" vertical="top" wrapText="1"/>
    </xf>
    <xf numFmtId="0" fontId="8" fillId="3" borderId="43" xfId="0" applyFont="1" applyFill="1" applyBorder="1" applyAlignment="1">
      <alignment horizontal="left" vertical="top" wrapText="1"/>
    </xf>
    <xf numFmtId="42" fontId="1" fillId="0" borderId="40" xfId="0" applyNumberFormat="1" applyFont="1" applyFill="1" applyBorder="1" applyAlignment="1">
      <alignment horizontal="right" vertical="top" wrapText="1"/>
    </xf>
    <xf numFmtId="42" fontId="1" fillId="0" borderId="42" xfId="0" applyNumberFormat="1" applyFont="1" applyFill="1" applyBorder="1" applyAlignment="1">
      <alignment horizontal="right" vertical="top" wrapText="1"/>
    </xf>
    <xf numFmtId="42" fontId="6" fillId="0" borderId="39" xfId="0" applyNumberFormat="1" applyFont="1" applyFill="1" applyBorder="1" applyAlignment="1">
      <alignment vertical="top" wrapText="1"/>
    </xf>
    <xf numFmtId="164" fontId="6" fillId="0" borderId="0" xfId="0" applyNumberFormat="1" applyFont="1" applyFill="1" applyBorder="1" applyAlignment="1">
      <alignment horizontal="center" vertical="top" wrapText="1"/>
    </xf>
    <xf numFmtId="0" fontId="3" fillId="0" borderId="43" xfId="0" applyFont="1" applyFill="1" applyBorder="1" applyAlignment="1">
      <alignment horizontal="left" vertical="top" wrapText="1"/>
    </xf>
    <xf numFmtId="42" fontId="7" fillId="0" borderId="40" xfId="0" applyNumberFormat="1" applyFont="1" applyFill="1" applyBorder="1" applyAlignment="1">
      <alignment horizontal="right" vertical="top" wrapText="1"/>
    </xf>
    <xf numFmtId="164" fontId="7" fillId="0" borderId="44" xfId="0" applyNumberFormat="1" applyFont="1" applyFill="1" applyBorder="1" applyAlignment="1">
      <alignment horizontal="left" vertical="top" wrapText="1"/>
    </xf>
    <xf numFmtId="42" fontId="4" fillId="0" borderId="56" xfId="0" applyNumberFormat="1" applyFont="1" applyFill="1" applyBorder="1" applyAlignment="1">
      <alignment horizontal="center" vertical="top" wrapText="1"/>
    </xf>
    <xf numFmtId="42" fontId="7" fillId="0" borderId="56" xfId="0" applyNumberFormat="1" applyFont="1" applyFill="1" applyBorder="1" applyAlignment="1">
      <alignment horizontal="right" vertical="top" wrapText="1"/>
    </xf>
    <xf numFmtId="0" fontId="1" fillId="0" borderId="49" xfId="0" applyFont="1" applyFill="1" applyBorder="1" applyAlignment="1">
      <alignment horizontal="left" vertical="top" wrapText="1"/>
    </xf>
    <xf numFmtId="164" fontId="1" fillId="0" borderId="57" xfId="0" applyNumberFormat="1" applyFont="1" applyFill="1" applyBorder="1" applyAlignment="1">
      <alignment horizontal="right" vertical="top" wrapText="1"/>
    </xf>
    <xf numFmtId="0" fontId="7" fillId="0" borderId="28" xfId="0" applyFont="1" applyFill="1" applyBorder="1" applyAlignment="1">
      <alignment horizontal="right" vertical="top" wrapText="1"/>
    </xf>
    <xf numFmtId="164" fontId="1" fillId="0" borderId="50" xfId="0" applyNumberFormat="1" applyFont="1" applyFill="1" applyBorder="1" applyAlignment="1">
      <alignment horizontal="left" vertical="top" wrapText="1"/>
    </xf>
    <xf numFmtId="0" fontId="1" fillId="0" borderId="58" xfId="0" applyNumberFormat="1" applyFont="1" applyFill="1" applyBorder="1" applyAlignment="1">
      <alignment horizontal="right" vertical="top" wrapText="1"/>
    </xf>
    <xf numFmtId="0" fontId="1" fillId="0" borderId="59" xfId="0" applyNumberFormat="1" applyFont="1" applyFill="1" applyBorder="1" applyAlignment="1">
      <alignment horizontal="right" vertical="top" wrapText="1"/>
    </xf>
    <xf numFmtId="0" fontId="7" fillId="0" borderId="59" xfId="0" applyFont="1" applyFill="1" applyBorder="1" applyAlignment="1">
      <alignment horizontal="right" vertical="top" wrapText="1"/>
    </xf>
    <xf numFmtId="42" fontId="4" fillId="0" borderId="57" xfId="0" applyNumberFormat="1" applyFont="1" applyFill="1" applyBorder="1" applyAlignment="1">
      <alignment horizontal="right" vertical="top" wrapText="1"/>
    </xf>
    <xf numFmtId="42" fontId="1" fillId="0" borderId="28" xfId="0" applyNumberFormat="1" applyFont="1" applyFill="1" applyBorder="1" applyAlignment="1">
      <alignment horizontal="right" vertical="top" wrapText="1"/>
    </xf>
    <xf numFmtId="49" fontId="10" fillId="0" borderId="48" xfId="0" applyNumberFormat="1" applyFont="1" applyFill="1" applyBorder="1" applyAlignment="1">
      <alignment horizontal="left" vertical="top" wrapText="1"/>
    </xf>
    <xf numFmtId="42" fontId="4" fillId="0" borderId="50" xfId="0" applyNumberFormat="1" applyFont="1" applyFill="1" applyBorder="1" applyAlignment="1">
      <alignment horizontal="right" vertical="top" wrapText="1"/>
    </xf>
    <xf numFmtId="42" fontId="1" fillId="0" borderId="58" xfId="0" applyNumberFormat="1" applyFont="1" applyFill="1" applyBorder="1" applyAlignment="1">
      <alignment horizontal="right" vertical="top" wrapText="1"/>
    </xf>
    <xf numFmtId="42" fontId="1" fillId="0" borderId="59" xfId="0" applyNumberFormat="1" applyFont="1" applyFill="1" applyBorder="1" applyAlignment="1">
      <alignment horizontal="right" vertical="top" wrapText="1"/>
    </xf>
    <xf numFmtId="42" fontId="6" fillId="0" borderId="57" xfId="0" applyNumberFormat="1" applyFont="1" applyFill="1" applyBorder="1" applyAlignment="1">
      <alignment vertical="top" wrapText="1"/>
    </xf>
    <xf numFmtId="42" fontId="7" fillId="0" borderId="28" xfId="0" applyNumberFormat="1" applyFont="1" applyFill="1" applyBorder="1" applyAlignment="1">
      <alignment vertical="top" wrapText="1"/>
    </xf>
    <xf numFmtId="42" fontId="7" fillId="0" borderId="51" xfId="0" applyNumberFormat="1" applyFont="1" applyFill="1" applyBorder="1" applyAlignment="1">
      <alignment vertical="top" wrapText="1"/>
    </xf>
    <xf numFmtId="164" fontId="1" fillId="0" borderId="51" xfId="0" applyNumberFormat="1" applyFont="1" applyFill="1" applyBorder="1" applyAlignment="1">
      <alignment horizontal="left" vertical="top" wrapText="1"/>
    </xf>
    <xf numFmtId="164" fontId="7" fillId="0" borderId="50" xfId="0" applyNumberFormat="1" applyFont="1" applyFill="1" applyBorder="1" applyAlignment="1">
      <alignment horizontal="left" vertical="top" wrapText="1"/>
    </xf>
    <xf numFmtId="42" fontId="7" fillId="0" borderId="60" xfId="0" applyNumberFormat="1" applyFont="1" applyFill="1" applyBorder="1" applyAlignment="1">
      <alignment horizontal="right" vertical="top" wrapText="1"/>
    </xf>
    <xf numFmtId="42" fontId="4" fillId="0" borderId="20" xfId="0" applyNumberFormat="1" applyFont="1" applyFill="1" applyBorder="1" applyAlignment="1">
      <alignment horizontal="center" vertical="top" wrapText="1"/>
    </xf>
    <xf numFmtId="42" fontId="7" fillId="0" borderId="20" xfId="0" applyNumberFormat="1" applyFont="1" applyFill="1" applyBorder="1" applyAlignment="1">
      <alignment horizontal="right" vertical="top" wrapText="1"/>
    </xf>
    <xf numFmtId="42" fontId="7" fillId="0" borderId="15" xfId="0" applyNumberFormat="1" applyFont="1" applyFill="1" applyBorder="1" applyAlignment="1">
      <alignment horizontal="right" vertical="top" wrapText="1"/>
    </xf>
    <xf numFmtId="0" fontId="4" fillId="0" borderId="22" xfId="0" applyFont="1" applyFill="1" applyBorder="1" applyAlignment="1">
      <alignment horizontal="right" vertical="top" wrapText="1"/>
    </xf>
    <xf numFmtId="0" fontId="1" fillId="0" borderId="37" xfId="0" applyFont="1" applyFill="1" applyBorder="1" applyAlignment="1">
      <alignment horizontal="left" vertical="top" wrapText="1"/>
    </xf>
    <xf numFmtId="49" fontId="7" fillId="0" borderId="6" xfId="0" applyNumberFormat="1" applyFont="1" applyFill="1" applyBorder="1" applyAlignment="1">
      <alignment horizontal="left" vertical="top" wrapText="1"/>
    </xf>
    <xf numFmtId="0" fontId="1" fillId="0" borderId="11" xfId="0" applyNumberFormat="1" applyFont="1" applyFill="1" applyBorder="1" applyAlignment="1">
      <alignment horizontal="right" vertical="top" wrapText="1"/>
    </xf>
    <xf numFmtId="0" fontId="6" fillId="0" borderId="12" xfId="0" applyFont="1" applyFill="1" applyBorder="1" applyAlignment="1">
      <alignment horizontal="right" vertical="top" wrapText="1"/>
    </xf>
    <xf numFmtId="42" fontId="6" fillId="0" borderId="20" xfId="0" applyNumberFormat="1" applyFont="1" applyFill="1" applyBorder="1" applyAlignment="1">
      <alignment horizontal="right" vertical="top" wrapText="1"/>
    </xf>
    <xf numFmtId="42" fontId="6" fillId="0" borderId="15" xfId="0" applyNumberFormat="1" applyFont="1" applyFill="1" applyBorder="1" applyAlignment="1">
      <alignment horizontal="right" vertical="top" wrapText="1"/>
    </xf>
    <xf numFmtId="42" fontId="6" fillId="0" borderId="35" xfId="0" applyNumberFormat="1" applyFont="1" applyFill="1" applyBorder="1" applyAlignment="1">
      <alignment horizontal="right" vertical="top" wrapText="1"/>
    </xf>
    <xf numFmtId="0" fontId="7" fillId="0" borderId="41" xfId="0" applyFont="1" applyFill="1" applyBorder="1" applyAlignment="1">
      <alignment horizontal="left" vertical="top" wrapText="1"/>
    </xf>
    <xf numFmtId="0" fontId="1" fillId="0" borderId="39" xfId="0" applyFont="1" applyFill="1" applyBorder="1" applyAlignment="1">
      <alignment horizontal="right" vertical="top" wrapText="1"/>
    </xf>
    <xf numFmtId="0" fontId="6" fillId="0" borderId="61" xfId="0" applyFont="1" applyFill="1" applyBorder="1" applyAlignment="1">
      <alignment horizontal="right" vertical="top" wrapText="1"/>
    </xf>
    <xf numFmtId="42" fontId="4" fillId="0" borderId="56" xfId="0" applyNumberFormat="1" applyFont="1" applyFill="1" applyBorder="1" applyAlignment="1">
      <alignment horizontal="right" vertical="top" wrapText="1"/>
    </xf>
    <xf numFmtId="42" fontId="4" fillId="0" borderId="56" xfId="0" applyNumberFormat="1" applyFont="1" applyFill="1" applyBorder="1" applyAlignment="1">
      <alignment horizontal="left" vertical="top" wrapText="1"/>
    </xf>
    <xf numFmtId="0" fontId="1" fillId="0" borderId="40" xfId="0" applyFont="1" applyFill="1" applyBorder="1" applyAlignment="1">
      <alignment horizontal="right" vertical="top" wrapText="1"/>
    </xf>
    <xf numFmtId="42" fontId="4" fillId="0" borderId="40" xfId="0" applyNumberFormat="1" applyFont="1" applyFill="1" applyBorder="1" applyAlignment="1">
      <alignment horizontal="right" vertical="top" wrapText="1"/>
    </xf>
    <xf numFmtId="42" fontId="1" fillId="0" borderId="40" xfId="0" applyNumberFormat="1" applyFont="1" applyFill="1" applyBorder="1" applyAlignment="1">
      <alignment horizontal="left" vertical="top" wrapText="1"/>
    </xf>
    <xf numFmtId="0" fontId="4" fillId="0" borderId="62" xfId="0" applyFont="1" applyFill="1" applyBorder="1" applyAlignment="1">
      <alignment horizontal="right" vertical="top" wrapText="1"/>
    </xf>
    <xf numFmtId="42" fontId="4" fillId="0" borderId="63" xfId="0" applyNumberFormat="1" applyFont="1" applyFill="1" applyBorder="1" applyAlignment="1">
      <alignment horizontal="right" vertical="top" wrapText="1"/>
    </xf>
    <xf numFmtId="42" fontId="6" fillId="0" borderId="63" xfId="0" applyNumberFormat="1" applyFont="1" applyFill="1" applyBorder="1" applyAlignment="1">
      <alignment horizontal="right" vertical="top" wrapText="1"/>
    </xf>
    <xf numFmtId="42" fontId="4" fillId="0" borderId="63" xfId="0" applyNumberFormat="1" applyFont="1" applyFill="1" applyBorder="1" applyAlignment="1">
      <alignment horizontal="left" vertical="top" wrapText="1"/>
    </xf>
    <xf numFmtId="0" fontId="12" fillId="0" borderId="37" xfId="0" applyFont="1" applyFill="1" applyBorder="1" applyAlignment="1">
      <alignment horizontal="right" vertical="top" wrapText="1"/>
    </xf>
    <xf numFmtId="0" fontId="1" fillId="0" borderId="59" xfId="0" applyFont="1" applyFill="1" applyBorder="1" applyAlignment="1">
      <alignment horizontal="right" vertical="top" wrapText="1"/>
    </xf>
    <xf numFmtId="0" fontId="1" fillId="0" borderId="57" xfId="0" applyFont="1" applyFill="1" applyBorder="1" applyAlignment="1">
      <alignment horizontal="right" vertical="top" wrapText="1"/>
    </xf>
    <xf numFmtId="0" fontId="10" fillId="0" borderId="48" xfId="0" applyFont="1" applyFill="1" applyBorder="1" applyAlignment="1">
      <alignment horizontal="left" vertical="top" wrapText="1"/>
    </xf>
    <xf numFmtId="42" fontId="4" fillId="0" borderId="60" xfId="0" applyNumberFormat="1" applyFont="1" applyFill="1" applyBorder="1" applyAlignment="1">
      <alignment horizontal="left" vertical="top" wrapText="1"/>
    </xf>
    <xf numFmtId="0" fontId="1" fillId="0" borderId="58" xfId="0" applyFont="1" applyFill="1" applyBorder="1" applyAlignment="1">
      <alignment horizontal="right" vertical="top" wrapText="1"/>
    </xf>
    <xf numFmtId="42" fontId="1" fillId="0" borderId="58" xfId="0" applyNumberFormat="1" applyFont="1" applyFill="1" applyBorder="1" applyAlignment="1">
      <alignment horizontal="left" vertical="top" wrapText="1"/>
    </xf>
    <xf numFmtId="42" fontId="1" fillId="0" borderId="59" xfId="0" applyNumberFormat="1" applyFont="1" applyFill="1" applyBorder="1" applyAlignment="1">
      <alignment horizontal="left" vertical="top" wrapText="1"/>
    </xf>
    <xf numFmtId="42" fontId="4" fillId="0" borderId="64" xfId="0" applyNumberFormat="1" applyFont="1" applyFill="1" applyBorder="1" applyAlignment="1">
      <alignment horizontal="left" vertical="top" wrapText="1"/>
    </xf>
    <xf numFmtId="0" fontId="4" fillId="0" borderId="0" xfId="0" applyFont="1" applyBorder="1" applyAlignment="1">
      <alignment horizontal="right" vertical="top" wrapText="1"/>
    </xf>
    <xf numFmtId="0" fontId="1" fillId="0" borderId="39" xfId="0" applyNumberFormat="1" applyFont="1" applyFill="1" applyBorder="1" applyAlignment="1">
      <alignment horizontal="right" vertical="top" wrapText="1"/>
    </xf>
    <xf numFmtId="0" fontId="6" fillId="0" borderId="62" xfId="0" applyFont="1" applyFill="1" applyBorder="1" applyAlignment="1">
      <alignment horizontal="right" vertical="top" wrapText="1"/>
    </xf>
    <xf numFmtId="0" fontId="1" fillId="0" borderId="57" xfId="0" applyNumberFormat="1" applyFont="1" applyFill="1" applyBorder="1" applyAlignment="1">
      <alignment horizontal="right" vertical="top" wrapText="1"/>
    </xf>
    <xf numFmtId="0" fontId="5" fillId="0" borderId="48" xfId="0" applyFont="1" applyFill="1" applyBorder="1" applyAlignment="1">
      <alignment vertical="top" wrapText="1"/>
    </xf>
    <xf numFmtId="42" fontId="7" fillId="0" borderId="59" xfId="0" applyNumberFormat="1" applyFont="1" applyFill="1" applyBorder="1" applyAlignment="1">
      <alignment horizontal="right" vertical="top" wrapText="1"/>
    </xf>
    <xf numFmtId="42" fontId="1" fillId="2" borderId="20" xfId="0" applyNumberFormat="1" applyFont="1" applyFill="1" applyBorder="1" applyAlignment="1">
      <alignment horizontal="left" vertical="top" wrapText="1"/>
    </xf>
    <xf numFmtId="42" fontId="6" fillId="0" borderId="64" xfId="0" applyNumberFormat="1" applyFont="1" applyFill="1" applyBorder="1" applyAlignment="1">
      <alignment horizontal="right" vertical="top" wrapText="1"/>
    </xf>
    <xf numFmtId="0" fontId="4" fillId="0" borderId="34" xfId="0" applyFont="1" applyFill="1" applyBorder="1" applyAlignment="1">
      <alignment horizontal="right" vertical="top" wrapText="1"/>
    </xf>
    <xf numFmtId="0" fontId="4" fillId="0" borderId="34" xfId="0" applyNumberFormat="1" applyFont="1" applyFill="1" applyBorder="1" applyAlignment="1">
      <alignment horizontal="right" vertical="top" wrapText="1"/>
    </xf>
    <xf numFmtId="0" fontId="6" fillId="0" borderId="34" xfId="0" applyNumberFormat="1" applyFont="1" applyFill="1" applyBorder="1" applyAlignment="1">
      <alignment horizontal="right" vertical="top" wrapText="1"/>
    </xf>
    <xf numFmtId="0" fontId="4" fillId="0" borderId="47" xfId="0" applyNumberFormat="1" applyFont="1" applyFill="1" applyBorder="1" applyAlignment="1">
      <alignment horizontal="right" vertical="top" wrapText="1"/>
    </xf>
    <xf numFmtId="0" fontId="8" fillId="3" borderId="17" xfId="0" applyFont="1" applyFill="1" applyBorder="1" applyAlignment="1">
      <alignment horizontal="left" vertical="top" wrapText="1"/>
    </xf>
    <xf numFmtId="42" fontId="1" fillId="0" borderId="47" xfId="0" applyNumberFormat="1" applyFont="1" applyFill="1" applyBorder="1" applyAlignment="1">
      <alignment horizontal="right" vertical="top" wrapText="1"/>
    </xf>
    <xf numFmtId="0" fontId="4" fillId="0" borderId="65" xfId="0" applyFont="1" applyFill="1" applyBorder="1" applyAlignment="1">
      <alignment horizontal="right" vertical="top" wrapText="1"/>
    </xf>
    <xf numFmtId="0" fontId="1" fillId="0" borderId="56" xfId="0" applyNumberFormat="1" applyFont="1" applyFill="1" applyBorder="1" applyAlignment="1">
      <alignment horizontal="right" vertical="top" wrapText="1"/>
    </xf>
    <xf numFmtId="42" fontId="4" fillId="0" borderId="46" xfId="0" applyNumberFormat="1" applyFont="1" applyFill="1" applyBorder="1" applyAlignment="1">
      <alignment horizontal="right" vertical="top" wrapText="1"/>
    </xf>
    <xf numFmtId="42" fontId="6" fillId="0" borderId="46" xfId="0" applyNumberFormat="1" applyFont="1" applyFill="1" applyBorder="1" applyAlignment="1">
      <alignment horizontal="right" vertical="top" wrapText="1"/>
    </xf>
    <xf numFmtId="42" fontId="4" fillId="0" borderId="66" xfId="0" applyNumberFormat="1" applyFont="1" applyFill="1" applyBorder="1" applyAlignment="1">
      <alignment horizontal="center" vertical="top" wrapText="1"/>
    </xf>
    <xf numFmtId="42" fontId="4" fillId="0" borderId="47" xfId="0" applyNumberFormat="1" applyFont="1" applyFill="1" applyBorder="1" applyAlignment="1">
      <alignment horizontal="center" vertical="top" wrapText="1"/>
    </xf>
    <xf numFmtId="0" fontId="1" fillId="0" borderId="24" xfId="0" applyNumberFormat="1" applyFont="1" applyFill="1" applyBorder="1" applyAlignment="1">
      <alignment horizontal="right" vertical="top" wrapText="1"/>
    </xf>
    <xf numFmtId="0" fontId="5" fillId="0" borderId="9" xfId="0" applyFont="1" applyFill="1" applyBorder="1" applyAlignment="1">
      <alignment vertical="top" wrapText="1"/>
    </xf>
    <xf numFmtId="164" fontId="10" fillId="0" borderId="67" xfId="0" applyNumberFormat="1" applyFont="1" applyFill="1" applyBorder="1" applyAlignment="1">
      <alignment horizontal="right" vertical="top" wrapText="1"/>
    </xf>
    <xf numFmtId="0" fontId="1" fillId="0" borderId="67" xfId="0" applyFont="1" applyFill="1" applyBorder="1" applyAlignment="1">
      <alignment horizontal="left" vertical="top" wrapText="1"/>
    </xf>
    <xf numFmtId="0" fontId="1" fillId="0" borderId="10" xfId="0" applyFont="1" applyFill="1" applyBorder="1" applyAlignment="1">
      <alignment horizontal="left" vertical="top" wrapText="1"/>
    </xf>
    <xf numFmtId="49" fontId="6" fillId="2" borderId="25" xfId="0" applyNumberFormat="1" applyFont="1" applyFill="1" applyBorder="1" applyAlignment="1">
      <alignment horizontal="left" vertical="top" wrapText="1"/>
    </xf>
    <xf numFmtId="0" fontId="1" fillId="0" borderId="60" xfId="0" applyNumberFormat="1" applyFont="1" applyFill="1" applyBorder="1" applyAlignment="1">
      <alignment horizontal="right" vertical="top" wrapText="1"/>
    </xf>
    <xf numFmtId="49" fontId="7" fillId="2" borderId="6" xfId="0" applyNumberFormat="1" applyFont="1" applyFill="1" applyBorder="1" applyAlignment="1">
      <alignment horizontal="left" vertical="top" wrapText="1"/>
    </xf>
    <xf numFmtId="0" fontId="6" fillId="0" borderId="27" xfId="0" applyFont="1" applyFill="1" applyBorder="1" applyAlignment="1">
      <alignment horizontal="right" vertical="top" wrapText="1"/>
    </xf>
    <xf numFmtId="0" fontId="3" fillId="0" borderId="17" xfId="0" applyFont="1" applyFill="1" applyBorder="1" applyAlignment="1">
      <alignment horizontal="left" vertical="top" wrapText="1"/>
    </xf>
    <xf numFmtId="42" fontId="7" fillId="0" borderId="58" xfId="0" applyNumberFormat="1" applyFont="1" applyFill="1" applyBorder="1" applyAlignment="1">
      <alignment horizontal="right" vertical="top" wrapText="1"/>
    </xf>
    <xf numFmtId="0" fontId="4" fillId="0" borderId="12" xfId="0" applyFont="1" applyFill="1" applyBorder="1" applyAlignment="1">
      <alignment horizontal="right" vertical="top" wrapText="1"/>
    </xf>
    <xf numFmtId="42" fontId="6" fillId="0" borderId="68" xfId="0" applyNumberFormat="1" applyFont="1" applyFill="1" applyBorder="1" applyAlignment="1">
      <alignment horizontal="right" vertical="top" wrapText="1"/>
    </xf>
    <xf numFmtId="0" fontId="5" fillId="0" borderId="9" xfId="0" applyFont="1" applyFill="1" applyBorder="1" applyAlignment="1">
      <alignment horizontal="left" vertical="top" wrapText="1"/>
    </xf>
    <xf numFmtId="0" fontId="1" fillId="0" borderId="18" xfId="0" applyNumberFormat="1" applyFont="1" applyFill="1" applyBorder="1" applyAlignment="1">
      <alignment horizontal="right" vertical="top" wrapText="1"/>
    </xf>
    <xf numFmtId="0" fontId="4" fillId="5" borderId="1" xfId="0" applyFont="1" applyFill="1" applyBorder="1" applyAlignment="1">
      <alignment horizontal="center" vertical="top" wrapText="1"/>
    </xf>
    <xf numFmtId="0" fontId="1" fillId="5" borderId="1" xfId="0" applyFont="1" applyFill="1" applyBorder="1" applyAlignment="1">
      <alignment horizontal="right" vertical="top" wrapText="1"/>
    </xf>
    <xf numFmtId="42" fontId="1" fillId="5" borderId="1" xfId="0" applyNumberFormat="1" applyFont="1" applyFill="1" applyBorder="1" applyAlignment="1">
      <alignment horizontal="right" vertical="top" wrapText="1"/>
    </xf>
    <xf numFmtId="42" fontId="1" fillId="5" borderId="2" xfId="0" applyNumberFormat="1" applyFont="1" applyFill="1" applyBorder="1" applyAlignment="1">
      <alignment horizontal="right" vertical="top" wrapText="1"/>
    </xf>
    <xf numFmtId="42" fontId="6" fillId="5" borderId="23" xfId="0" applyNumberFormat="1" applyFont="1" applyFill="1" applyBorder="1" applyAlignment="1">
      <alignment horizontal="right" vertical="top" wrapText="1"/>
    </xf>
    <xf numFmtId="0" fontId="1" fillId="5" borderId="24" xfId="0" applyFont="1" applyFill="1" applyBorder="1" applyAlignment="1">
      <alignment horizontal="right" vertical="top" wrapText="1"/>
    </xf>
    <xf numFmtId="42" fontId="7" fillId="5" borderId="24" xfId="0" applyNumberFormat="1" applyFont="1" applyFill="1" applyBorder="1" applyAlignment="1">
      <alignment horizontal="right" vertical="top" wrapText="1"/>
    </xf>
    <xf numFmtId="42" fontId="7" fillId="5" borderId="1" xfId="0" applyNumberFormat="1" applyFont="1" applyFill="1" applyBorder="1" applyAlignment="1">
      <alignment horizontal="right" vertical="top" wrapText="1"/>
    </xf>
    <xf numFmtId="42" fontId="6" fillId="5" borderId="1" xfId="0" applyNumberFormat="1" applyFont="1" applyFill="1" applyBorder="1" applyAlignment="1">
      <alignment horizontal="right" vertical="top" wrapText="1"/>
    </xf>
    <xf numFmtId="42" fontId="7" fillId="5" borderId="21" xfId="0" applyNumberFormat="1" applyFont="1" applyFill="1" applyBorder="1" applyAlignment="1">
      <alignment horizontal="right" vertical="top" wrapText="1"/>
    </xf>
    <xf numFmtId="0" fontId="1" fillId="5" borderId="2" xfId="0" applyFont="1" applyFill="1" applyBorder="1" applyAlignment="1">
      <alignment horizontal="right" vertical="top" wrapText="1"/>
    </xf>
    <xf numFmtId="42" fontId="7" fillId="5" borderId="26" xfId="0" applyNumberFormat="1" applyFont="1" applyFill="1" applyBorder="1" applyAlignment="1">
      <alignment horizontal="left" vertical="top" wrapText="1"/>
    </xf>
    <xf numFmtId="164" fontId="1" fillId="5" borderId="39" xfId="0" applyNumberFormat="1" applyFont="1" applyFill="1" applyBorder="1" applyAlignment="1">
      <alignment horizontal="right" vertical="top" wrapText="1"/>
    </xf>
    <xf numFmtId="0" fontId="1" fillId="5" borderId="40" xfId="0" applyNumberFormat="1" applyFont="1" applyFill="1" applyBorder="1" applyAlignment="1">
      <alignment horizontal="right" vertical="top" wrapText="1"/>
    </xf>
    <xf numFmtId="0" fontId="1" fillId="5" borderId="31" xfId="0" applyNumberFormat="1" applyFont="1" applyFill="1" applyBorder="1" applyAlignment="1">
      <alignment horizontal="right" vertical="top" wrapText="1"/>
    </xf>
    <xf numFmtId="0" fontId="7" fillId="5" borderId="31" xfId="0" applyFont="1" applyFill="1" applyBorder="1" applyAlignment="1">
      <alignment horizontal="right" vertical="top" wrapText="1"/>
    </xf>
    <xf numFmtId="42" fontId="4" fillId="5" borderId="39" xfId="0" applyNumberFormat="1" applyFont="1" applyFill="1" applyBorder="1" applyAlignment="1">
      <alignment horizontal="right" vertical="top" wrapText="1"/>
    </xf>
    <xf numFmtId="42" fontId="1" fillId="5" borderId="42" xfId="0" applyNumberFormat="1" applyFont="1" applyFill="1" applyBorder="1" applyAlignment="1">
      <alignment horizontal="right" vertical="top" wrapText="1"/>
    </xf>
    <xf numFmtId="42" fontId="1" fillId="5" borderId="40" xfId="0" applyNumberFormat="1" applyFont="1" applyFill="1" applyBorder="1" applyAlignment="1">
      <alignment horizontal="right" vertical="top" wrapText="1"/>
    </xf>
    <xf numFmtId="42" fontId="1" fillId="5" borderId="31" xfId="0" applyNumberFormat="1" applyFont="1" applyFill="1" applyBorder="1" applyAlignment="1">
      <alignment horizontal="right" vertical="top" wrapText="1"/>
    </xf>
    <xf numFmtId="42" fontId="6" fillId="5" borderId="39" xfId="0" applyNumberFormat="1" applyFont="1" applyFill="1" applyBorder="1" applyAlignment="1">
      <alignment vertical="top" wrapText="1"/>
    </xf>
    <xf numFmtId="42" fontId="7" fillId="5" borderId="56" xfId="0" applyNumberFormat="1" applyFont="1" applyFill="1" applyBorder="1" applyAlignment="1">
      <alignment horizontal="right" vertical="top" wrapText="1"/>
    </xf>
    <xf numFmtId="42" fontId="7" fillId="5" borderId="20" xfId="0" applyNumberFormat="1" applyFont="1" applyFill="1" applyBorder="1" applyAlignment="1">
      <alignment horizontal="right" vertical="top" wrapText="1"/>
    </xf>
    <xf numFmtId="0" fontId="1" fillId="5" borderId="1" xfId="0" applyNumberFormat="1" applyFont="1" applyFill="1" applyBorder="1" applyAlignment="1">
      <alignment horizontal="right" vertical="top" wrapText="1"/>
    </xf>
    <xf numFmtId="42" fontId="6" fillId="5" borderId="20" xfId="0" applyNumberFormat="1" applyFont="1" applyFill="1" applyBorder="1" applyAlignment="1">
      <alignment horizontal="right" vertical="top" wrapText="1"/>
    </xf>
    <xf numFmtId="0" fontId="12" fillId="5" borderId="14" xfId="0" applyFont="1" applyFill="1" applyBorder="1" applyAlignment="1">
      <alignment horizontal="right" vertical="top" wrapText="1"/>
    </xf>
    <xf numFmtId="0" fontId="1" fillId="5" borderId="31" xfId="0" applyFont="1" applyFill="1" applyBorder="1" applyAlignment="1">
      <alignment horizontal="right" vertical="top" wrapText="1"/>
    </xf>
    <xf numFmtId="0" fontId="1" fillId="5" borderId="39" xfId="0" applyFont="1" applyFill="1" applyBorder="1" applyAlignment="1">
      <alignment horizontal="right" vertical="top" wrapText="1"/>
    </xf>
    <xf numFmtId="42" fontId="6" fillId="5" borderId="56" xfId="0" applyNumberFormat="1" applyFont="1" applyFill="1" applyBorder="1" applyAlignment="1">
      <alignment horizontal="right" vertical="top" wrapText="1"/>
    </xf>
    <xf numFmtId="0" fontId="1" fillId="5" borderId="40" xfId="0" applyFont="1" applyFill="1" applyBorder="1" applyAlignment="1">
      <alignment horizontal="right" vertical="top" wrapText="1"/>
    </xf>
    <xf numFmtId="42" fontId="7" fillId="5" borderId="40" xfId="0" applyNumberFormat="1" applyFont="1" applyFill="1" applyBorder="1" applyAlignment="1">
      <alignment horizontal="right" vertical="top" wrapText="1"/>
    </xf>
    <xf numFmtId="42" fontId="7" fillId="5" borderId="31" xfId="0" applyNumberFormat="1" applyFont="1" applyFill="1" applyBorder="1" applyAlignment="1">
      <alignment horizontal="right" vertical="top" wrapText="1"/>
    </xf>
    <xf numFmtId="42" fontId="6" fillId="5" borderId="63" xfId="0" applyNumberFormat="1" applyFont="1" applyFill="1" applyBorder="1" applyAlignment="1">
      <alignment horizontal="right" vertical="top" wrapText="1"/>
    </xf>
    <xf numFmtId="42" fontId="7" fillId="5" borderId="2" xfId="0" applyNumberFormat="1" applyFont="1" applyFill="1" applyBorder="1" applyAlignment="1">
      <alignment horizontal="right" vertical="top" wrapText="1"/>
    </xf>
    <xf numFmtId="0" fontId="1" fillId="5" borderId="39" xfId="0" applyNumberFormat="1" applyFont="1" applyFill="1" applyBorder="1" applyAlignment="1">
      <alignment horizontal="right" vertical="top" wrapText="1"/>
    </xf>
    <xf numFmtId="42" fontId="7" fillId="5" borderId="20" xfId="0" applyNumberFormat="1" applyFont="1" applyFill="1" applyBorder="1" applyAlignment="1">
      <alignment horizontal="left" vertical="top" wrapText="1"/>
    </xf>
    <xf numFmtId="0" fontId="1" fillId="5" borderId="56" xfId="0" applyNumberFormat="1" applyFont="1" applyFill="1" applyBorder="1" applyAlignment="1">
      <alignment horizontal="right" vertical="top" wrapText="1"/>
    </xf>
    <xf numFmtId="42" fontId="6" fillId="5" borderId="35" xfId="0" applyNumberFormat="1" applyFont="1" applyFill="1" applyBorder="1" applyAlignment="1">
      <alignment horizontal="right" vertical="top" wrapText="1"/>
    </xf>
    <xf numFmtId="0" fontId="1" fillId="5" borderId="24" xfId="0" applyNumberFormat="1" applyFont="1" applyFill="1" applyBorder="1" applyAlignment="1">
      <alignment horizontal="right" vertical="top" wrapText="1"/>
    </xf>
    <xf numFmtId="42" fontId="4" fillId="5" borderId="23" xfId="0" applyNumberFormat="1" applyFont="1" applyFill="1" applyBorder="1" applyAlignment="1">
      <alignment horizontal="right" vertical="top" wrapText="1"/>
    </xf>
    <xf numFmtId="42" fontId="1" fillId="5" borderId="24" xfId="0" applyNumberFormat="1" applyFont="1" applyFill="1" applyBorder="1" applyAlignment="1">
      <alignment horizontal="right" vertical="top" wrapText="1"/>
    </xf>
    <xf numFmtId="42" fontId="1" fillId="5" borderId="1" xfId="0" applyNumberFormat="1" applyFont="1" applyFill="1" applyBorder="1" applyAlignment="1">
      <alignment horizontal="left" vertical="top" wrapText="1"/>
    </xf>
    <xf numFmtId="42" fontId="4" fillId="5" borderId="1" xfId="0" applyNumberFormat="1" applyFont="1" applyFill="1" applyBorder="1" applyAlignment="1">
      <alignment horizontal="right" vertical="top" wrapText="1"/>
    </xf>
    <xf numFmtId="42" fontId="1" fillId="5" borderId="26" xfId="0" applyNumberFormat="1" applyFont="1" applyFill="1" applyBorder="1" applyAlignment="1">
      <alignment horizontal="left" vertical="top" wrapText="1"/>
    </xf>
    <xf numFmtId="49" fontId="1" fillId="5" borderId="1" xfId="0" applyNumberFormat="1" applyFont="1" applyFill="1" applyBorder="1" applyAlignment="1">
      <alignment horizontal="right" vertical="top" wrapText="1"/>
    </xf>
    <xf numFmtId="42" fontId="4" fillId="5" borderId="56" xfId="0" applyNumberFormat="1" applyFont="1" applyFill="1" applyBorder="1" applyAlignment="1">
      <alignment horizontal="right" vertical="top" wrapText="1"/>
    </xf>
    <xf numFmtId="42" fontId="4" fillId="5" borderId="63" xfId="0" applyNumberFormat="1" applyFont="1" applyFill="1" applyBorder="1" applyAlignment="1">
      <alignment horizontal="right" vertical="top" wrapText="1"/>
    </xf>
    <xf numFmtId="42" fontId="1" fillId="5" borderId="20" xfId="0" applyNumberFormat="1" applyFont="1" applyFill="1" applyBorder="1" applyAlignment="1">
      <alignment horizontal="left" vertical="top" wrapText="1"/>
    </xf>
    <xf numFmtId="42" fontId="4" fillId="5" borderId="56" xfId="0" applyNumberFormat="1" applyFont="1" applyFill="1" applyBorder="1" applyAlignment="1">
      <alignment horizontal="left" vertical="top" wrapText="1"/>
    </xf>
    <xf numFmtId="42" fontId="1" fillId="5" borderId="40" xfId="0" applyNumberFormat="1" applyFont="1" applyFill="1" applyBorder="1" applyAlignment="1">
      <alignment horizontal="left" vertical="top" wrapText="1"/>
    </xf>
    <xf numFmtId="42" fontId="1" fillId="5" borderId="31" xfId="0" applyNumberFormat="1" applyFont="1" applyFill="1" applyBorder="1" applyAlignment="1">
      <alignment horizontal="left" vertical="top" wrapText="1"/>
    </xf>
    <xf numFmtId="42" fontId="4" fillId="5" borderId="63" xfId="0" applyNumberFormat="1" applyFont="1" applyFill="1" applyBorder="1" applyAlignment="1">
      <alignment horizontal="left" vertical="top" wrapText="1"/>
    </xf>
    <xf numFmtId="0" fontId="4" fillId="5" borderId="1" xfId="0" applyFont="1" applyFill="1" applyBorder="1" applyAlignment="1">
      <alignment horizontal="right" vertical="top" wrapText="1"/>
    </xf>
    <xf numFmtId="42" fontId="4" fillId="5" borderId="23" xfId="0" applyNumberFormat="1" applyFont="1" applyFill="1" applyBorder="1" applyAlignment="1">
      <alignment horizontal="left" vertical="top" wrapText="1"/>
    </xf>
    <xf numFmtId="42" fontId="1" fillId="5" borderId="24" xfId="0" applyNumberFormat="1" applyFont="1" applyFill="1" applyBorder="1" applyAlignment="1">
      <alignment horizontal="left" vertical="top" wrapText="1"/>
    </xf>
    <xf numFmtId="42" fontId="4" fillId="5" borderId="1" xfId="0" applyNumberFormat="1" applyFont="1" applyFill="1" applyBorder="1" applyAlignment="1">
      <alignment horizontal="left" vertical="top" wrapText="1"/>
    </xf>
    <xf numFmtId="42" fontId="1" fillId="5" borderId="53" xfId="0" applyNumberFormat="1" applyFont="1" applyFill="1" applyBorder="1" applyAlignment="1">
      <alignment horizontal="left" vertical="top" wrapText="1"/>
    </xf>
    <xf numFmtId="42" fontId="1" fillId="5" borderId="52" xfId="0" applyNumberFormat="1" applyFont="1" applyFill="1" applyBorder="1" applyAlignment="1">
      <alignment horizontal="left" vertical="top" wrapText="1"/>
    </xf>
    <xf numFmtId="42" fontId="1" fillId="5" borderId="2" xfId="0" applyNumberFormat="1" applyFont="1" applyFill="1" applyBorder="1" applyAlignment="1">
      <alignment horizontal="left" vertical="top" wrapText="1"/>
    </xf>
    <xf numFmtId="49" fontId="7" fillId="0" borderId="55" xfId="0" applyNumberFormat="1" applyFont="1" applyFill="1" applyBorder="1" applyAlignment="1">
      <alignment horizontal="left" vertical="top" wrapText="1"/>
    </xf>
    <xf numFmtId="0" fontId="4" fillId="0" borderId="55" xfId="0" applyFont="1" applyFill="1" applyBorder="1" applyAlignment="1">
      <alignment horizontal="right" vertical="top" wrapText="1"/>
    </xf>
    <xf numFmtId="42" fontId="4" fillId="2" borderId="2" xfId="0" applyNumberFormat="1" applyFont="1" applyFill="1" applyBorder="1" applyAlignment="1">
      <alignment horizontal="right" vertical="top" wrapText="1"/>
    </xf>
    <xf numFmtId="164" fontId="10" fillId="0" borderId="67" xfId="0" applyNumberFormat="1" applyFont="1" applyFill="1" applyBorder="1" applyAlignment="1">
      <alignment horizontal="right" wrapText="1"/>
    </xf>
    <xf numFmtId="42" fontId="4" fillId="0" borderId="20" xfId="0" applyNumberFormat="1" applyFont="1" applyFill="1" applyBorder="1" applyAlignment="1">
      <alignment horizontal="right" vertical="top" wrapText="1"/>
    </xf>
    <xf numFmtId="164" fontId="1" fillId="0" borderId="40" xfId="0" applyNumberFormat="1" applyFont="1" applyFill="1" applyBorder="1" applyAlignment="1">
      <alignment horizontal="right" vertical="top" wrapText="1"/>
    </xf>
    <xf numFmtId="42" fontId="7" fillId="5" borderId="16" xfId="0" applyNumberFormat="1" applyFont="1" applyFill="1" applyBorder="1" applyAlignment="1">
      <alignment horizontal="right" vertical="top" wrapText="1"/>
    </xf>
    <xf numFmtId="42" fontId="4" fillId="0" borderId="26" xfId="0" applyNumberFormat="1" applyFont="1" applyFill="1" applyBorder="1" applyAlignment="1">
      <alignment horizontal="right" vertical="top" wrapText="1"/>
    </xf>
    <xf numFmtId="0" fontId="1" fillId="0" borderId="0" xfId="0" applyFont="1" applyAlignment="1">
      <alignment horizontal="left" vertical="top" wrapText="1"/>
    </xf>
    <xf numFmtId="0" fontId="1" fillId="0" borderId="6" xfId="0" applyFont="1" applyBorder="1" applyAlignment="1">
      <alignment horizontal="left" vertical="top" wrapText="1"/>
    </xf>
    <xf numFmtId="0" fontId="1" fillId="0" borderId="0" xfId="0" applyFont="1" applyAlignment="1">
      <alignment vertical="top" wrapText="1"/>
    </xf>
    <xf numFmtId="0" fontId="10" fillId="0" borderId="70" xfId="0" applyFont="1" applyFill="1" applyBorder="1" applyAlignment="1">
      <alignment horizontal="left" vertical="top" wrapText="1"/>
    </xf>
    <xf numFmtId="164" fontId="10" fillId="0" borderId="4" xfId="0" applyNumberFormat="1" applyFont="1" applyFill="1" applyBorder="1" applyAlignment="1">
      <alignment horizontal="right" wrapText="1"/>
    </xf>
    <xf numFmtId="0" fontId="12" fillId="5" borderId="71" xfId="0" applyFont="1" applyFill="1" applyBorder="1" applyAlignment="1">
      <alignment horizontal="center" vertical="top" wrapText="1"/>
    </xf>
    <xf numFmtId="0" fontId="12" fillId="0" borderId="71" xfId="0" applyFont="1" applyFill="1" applyBorder="1" applyAlignment="1">
      <alignment horizontal="center" vertical="top" wrapText="1"/>
    </xf>
    <xf numFmtId="0" fontId="12" fillId="0" borderId="72" xfId="0" applyFont="1" applyFill="1" applyBorder="1" applyAlignment="1">
      <alignment horizontal="center" vertical="top" wrapText="1"/>
    </xf>
    <xf numFmtId="0" fontId="7" fillId="0" borderId="73" xfId="0" applyFont="1" applyFill="1" applyBorder="1" applyAlignment="1">
      <alignment horizontal="left" vertical="top" wrapText="1"/>
    </xf>
    <xf numFmtId="0" fontId="1" fillId="0" borderId="16" xfId="0" applyFont="1" applyFill="1" applyBorder="1" applyAlignment="1">
      <alignment horizontal="right" vertical="top" wrapText="1"/>
    </xf>
    <xf numFmtId="0" fontId="10" fillId="0" borderId="73" xfId="0" applyFont="1" applyFill="1" applyBorder="1" applyAlignment="1">
      <alignment horizontal="left" vertical="top" wrapText="1"/>
    </xf>
    <xf numFmtId="0" fontId="1" fillId="0" borderId="45" xfId="0" applyFont="1" applyFill="1" applyBorder="1" applyAlignment="1">
      <alignment horizontal="right" vertical="top" wrapText="1"/>
    </xf>
    <xf numFmtId="0" fontId="6" fillId="0" borderId="73" xfId="0" applyFont="1" applyFill="1" applyBorder="1" applyAlignment="1">
      <alignment horizontal="right" vertical="top" wrapText="1"/>
    </xf>
    <xf numFmtId="164" fontId="1" fillId="0" borderId="16" xfId="0" applyNumberFormat="1" applyFont="1" applyFill="1" applyBorder="1" applyAlignment="1">
      <alignment horizontal="right" vertical="top" wrapText="1"/>
    </xf>
    <xf numFmtId="164" fontId="1" fillId="0" borderId="45" xfId="0" applyNumberFormat="1" applyFont="1" applyFill="1" applyBorder="1" applyAlignment="1">
      <alignment horizontal="right" vertical="top" wrapText="1"/>
    </xf>
    <xf numFmtId="0" fontId="1" fillId="5" borderId="2" xfId="0" applyFont="1" applyFill="1" applyBorder="1" applyAlignment="1">
      <alignment horizontal="center" vertical="top" wrapText="1"/>
    </xf>
    <xf numFmtId="0" fontId="1" fillId="0" borderId="69" xfId="0" applyFont="1" applyBorder="1" applyAlignment="1">
      <alignment vertical="top" wrapText="1"/>
    </xf>
    <xf numFmtId="0" fontId="4" fillId="0" borderId="69" xfId="0" applyFont="1" applyFill="1" applyBorder="1" applyAlignment="1">
      <alignment horizontal="right" vertical="top" wrapText="1"/>
    </xf>
    <xf numFmtId="42" fontId="4" fillId="2" borderId="24" xfId="0" applyNumberFormat="1" applyFont="1" applyFill="1" applyBorder="1" applyAlignment="1">
      <alignment horizontal="right" vertical="top" wrapText="1"/>
    </xf>
    <xf numFmtId="42" fontId="1" fillId="2" borderId="24" xfId="0" applyNumberFormat="1" applyFont="1" applyFill="1" applyBorder="1" applyAlignment="1">
      <alignment horizontal="left" vertical="top" wrapText="1"/>
    </xf>
    <xf numFmtId="42" fontId="1" fillId="2" borderId="44" xfId="0" applyNumberFormat="1" applyFont="1" applyFill="1" applyBorder="1" applyAlignment="1">
      <alignment horizontal="left" vertical="top" wrapText="1"/>
    </xf>
    <xf numFmtId="49" fontId="1" fillId="5" borderId="44" xfId="0" applyNumberFormat="1" applyFont="1" applyFill="1" applyBorder="1" applyAlignment="1">
      <alignment horizontal="left" vertical="top" wrapText="1"/>
    </xf>
    <xf numFmtId="42" fontId="1" fillId="5" borderId="13" xfId="0" applyNumberFormat="1" applyFont="1" applyFill="1" applyBorder="1" applyAlignment="1">
      <alignment horizontal="left" vertical="top" wrapText="1"/>
    </xf>
    <xf numFmtId="42" fontId="1" fillId="0" borderId="45" xfId="0" applyNumberFormat="1" applyFont="1" applyFill="1" applyBorder="1" applyAlignment="1">
      <alignment horizontal="left" vertical="top" wrapText="1"/>
    </xf>
    <xf numFmtId="42" fontId="1" fillId="5" borderId="44" xfId="0" applyNumberFormat="1" applyFont="1" applyFill="1" applyBorder="1" applyAlignment="1">
      <alignment horizontal="left" vertical="top" wrapText="1"/>
    </xf>
    <xf numFmtId="42" fontId="1" fillId="2" borderId="13" xfId="0" applyNumberFormat="1" applyFont="1" applyFill="1" applyBorder="1" applyAlignment="1">
      <alignment horizontal="left" vertical="top" wrapText="1"/>
    </xf>
    <xf numFmtId="49" fontId="1" fillId="5" borderId="24" xfId="0" applyNumberFormat="1" applyFont="1" applyFill="1" applyBorder="1" applyAlignment="1">
      <alignment horizontal="left" vertical="top" wrapText="1"/>
    </xf>
    <xf numFmtId="49" fontId="7" fillId="0" borderId="32" xfId="0" applyNumberFormat="1" applyFont="1" applyFill="1" applyBorder="1" applyAlignment="1">
      <alignment horizontal="left" vertical="top" wrapText="1"/>
    </xf>
    <xf numFmtId="49" fontId="1" fillId="5" borderId="52" xfId="0" applyNumberFormat="1" applyFont="1" applyFill="1" applyBorder="1" applyAlignment="1">
      <alignment horizontal="left" vertical="top" wrapText="1"/>
    </xf>
    <xf numFmtId="49" fontId="1" fillId="5" borderId="26" xfId="0" applyNumberFormat="1" applyFont="1" applyFill="1" applyBorder="1" applyAlignment="1">
      <alignment horizontal="left" vertical="top" wrapText="1"/>
    </xf>
    <xf numFmtId="0" fontId="4" fillId="5" borderId="31" xfId="0" applyFont="1" applyFill="1" applyBorder="1" applyAlignment="1">
      <alignment horizontal="right" vertical="top" wrapText="1"/>
    </xf>
    <xf numFmtId="0" fontId="4" fillId="0" borderId="59" xfId="0" applyFont="1" applyFill="1" applyBorder="1" applyAlignment="1">
      <alignment horizontal="right" vertical="top" wrapText="1"/>
    </xf>
    <xf numFmtId="0" fontId="0" fillId="0" borderId="0" xfId="0" applyAlignment="1">
      <alignment vertical="top" wrapText="1"/>
    </xf>
    <xf numFmtId="42" fontId="13" fillId="2" borderId="53" xfId="0" applyNumberFormat="1" applyFont="1" applyFill="1" applyBorder="1" applyAlignment="1">
      <alignment vertical="top" wrapText="1"/>
    </xf>
    <xf numFmtId="42" fontId="13" fillId="2" borderId="52" xfId="0" applyNumberFormat="1" applyFont="1" applyFill="1" applyBorder="1" applyAlignment="1">
      <alignment vertical="top" wrapText="1"/>
    </xf>
    <xf numFmtId="42" fontId="6" fillId="0" borderId="21" xfId="0" applyNumberFormat="1" applyFont="1" applyFill="1" applyBorder="1" applyAlignment="1">
      <alignment horizontal="left" vertical="top" wrapText="1"/>
    </xf>
    <xf numFmtId="42" fontId="6" fillId="0" borderId="52" xfId="0" applyNumberFormat="1" applyFont="1" applyFill="1" applyBorder="1" applyAlignment="1">
      <alignment horizontal="left" vertical="top" wrapText="1"/>
    </xf>
    <xf numFmtId="49" fontId="1" fillId="0" borderId="3" xfId="0" applyNumberFormat="1" applyFont="1" applyBorder="1" applyAlignment="1">
      <alignment horizontal="left" vertical="top" wrapText="1"/>
    </xf>
    <xf numFmtId="0" fontId="1" fillId="0" borderId="5" xfId="0" applyFont="1" applyBorder="1" applyAlignment="1">
      <alignment vertical="top" wrapText="1"/>
    </xf>
    <xf numFmtId="165" fontId="1" fillId="0" borderId="3" xfId="0" applyNumberFormat="1" applyFont="1" applyBorder="1" applyAlignment="1">
      <alignment horizontal="left" vertical="top" wrapText="1"/>
    </xf>
    <xf numFmtId="0" fontId="4" fillId="0" borderId="23" xfId="0" applyFont="1" applyBorder="1" applyAlignment="1">
      <alignment horizontal="right" vertical="top" wrapText="1"/>
    </xf>
    <xf numFmtId="0" fontId="4" fillId="0" borderId="24" xfId="0" applyFont="1" applyBorder="1" applyAlignment="1">
      <alignment horizontal="right" vertical="top" wrapText="1"/>
    </xf>
    <xf numFmtId="42" fontId="13" fillId="2" borderId="7" xfId="0" applyNumberFormat="1" applyFont="1" applyFill="1" applyBorder="1" applyAlignment="1">
      <alignment vertical="top" wrapText="1"/>
    </xf>
    <xf numFmtId="42" fontId="13" fillId="2" borderId="16" xfId="0" applyNumberFormat="1" applyFont="1" applyFill="1" applyBorder="1" applyAlignment="1">
      <alignment vertical="top" wrapText="1"/>
    </xf>
    <xf numFmtId="42" fontId="13" fillId="0" borderId="7" xfId="0" applyNumberFormat="1" applyFont="1" applyFill="1" applyBorder="1" applyAlignment="1">
      <alignment vertical="top" wrapText="1"/>
    </xf>
    <xf numFmtId="42" fontId="13" fillId="0" borderId="16" xfId="0" applyNumberFormat="1" applyFont="1" applyFill="1" applyBorder="1" applyAlignment="1">
      <alignment vertical="top" wrapText="1"/>
    </xf>
    <xf numFmtId="0" fontId="1" fillId="0" borderId="0" xfId="0" applyFont="1" applyAlignment="1">
      <alignment vertical="top" wrapText="1"/>
    </xf>
    <xf numFmtId="42" fontId="13" fillId="2" borderId="20" xfId="0" applyNumberFormat="1" applyFont="1" applyFill="1" applyBorder="1" applyAlignment="1">
      <alignment vertical="top" wrapText="1"/>
    </xf>
    <xf numFmtId="42" fontId="6" fillId="0" borderId="20" xfId="0" applyNumberFormat="1" applyFont="1" applyFill="1" applyBorder="1" applyAlignment="1">
      <alignment horizontal="left" vertical="top" wrapText="1"/>
    </xf>
    <xf numFmtId="0" fontId="4" fillId="0" borderId="22" xfId="0" applyFont="1" applyBorder="1" applyAlignment="1">
      <alignment horizontal="right" vertical="top" wrapText="1"/>
    </xf>
    <xf numFmtId="0" fontId="4" fillId="0" borderId="19" xfId="0" applyFont="1" applyBorder="1" applyAlignment="1">
      <alignment horizontal="right" vertical="top" wrapText="1"/>
    </xf>
    <xf numFmtId="42" fontId="1" fillId="0" borderId="44" xfId="0" applyNumberFormat="1" applyFont="1" applyFill="1" applyBorder="1" applyAlignment="1">
      <alignment horizontal="left" vertical="top" wrapText="1"/>
    </xf>
  </cellXfs>
  <cellStyles count="4">
    <cellStyle name="Comma 2" xfId="3"/>
    <cellStyle name="Normal" xfId="0" builtinId="0"/>
    <cellStyle name="Normal 2" xfId="1"/>
    <cellStyle name="Percent 2" xfId="2"/>
  </cellStyles>
  <dxfs count="10">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VERSIGHT\TMFiles\Committee%20Files\Commission%20on%20Indigent%20Defense\Funds%20generated%20or%20received%20char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etapp4\House_redirect\charlesappleby\Desktop\Copy%20of%20SCCID%20PER%20-%20Excel%20charts%20(4.18.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data"/>
      <sheetName val="Received"/>
      <sheetName val="Generated"/>
    </sheetNames>
    <sheetDataSet>
      <sheetData sheetId="0">
        <row r="8">
          <cell r="C8" t="str">
            <v>Recurring</v>
          </cell>
        </row>
        <row r="9">
          <cell r="C9" t="str">
            <v>Recurring</v>
          </cell>
        </row>
        <row r="10">
          <cell r="C10" t="str">
            <v>Recurring</v>
          </cell>
        </row>
        <row r="11">
          <cell r="C11" t="str">
            <v>Recurring</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ws"/>
      <sheetName val="Deliverables"/>
      <sheetName val="Deliverables - Potential Harm"/>
      <sheetName val="Organizational Units"/>
      <sheetName val="ComprehensiveStrategic Finances"/>
      <sheetName val="Performance Measures"/>
      <sheetName val="Strategic Plan Summary"/>
      <sheetName val="Drop Down O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84"/>
  <sheetViews>
    <sheetView tabSelected="1" zoomScaleNormal="100" zoomScalePageLayoutView="50" workbookViewId="0">
      <selection activeCell="B3" sqref="B3"/>
    </sheetView>
  </sheetViews>
  <sheetFormatPr defaultColWidth="9.140625" defaultRowHeight="12.75" outlineLevelRow="1" x14ac:dyDescent="0.2"/>
  <cols>
    <col min="1" max="1" width="6.42578125" style="12" customWidth="1"/>
    <col min="2" max="2" width="75" style="328" customWidth="1"/>
    <col min="3" max="3" width="19.140625" style="35" bestFit="1" customWidth="1"/>
    <col min="4" max="4" width="21.7109375" style="326" bestFit="1" customWidth="1"/>
    <col min="5" max="5" width="23.140625" style="326" bestFit="1" customWidth="1"/>
    <col min="6" max="6" width="21" style="326" bestFit="1" customWidth="1"/>
    <col min="7" max="7" width="19.140625" style="328" bestFit="1" customWidth="1"/>
    <col min="8" max="8" width="24.85546875" style="328" customWidth="1"/>
    <col min="9" max="9" width="19.140625" style="326" bestFit="1" customWidth="1"/>
    <col min="10" max="10" width="21.140625" style="326" bestFit="1" customWidth="1"/>
    <col min="11" max="11" width="21.5703125" style="328" customWidth="1"/>
    <col min="12" max="12" width="17.85546875" style="326" bestFit="1" customWidth="1"/>
    <col min="13" max="13" width="19.42578125" style="326" bestFit="1" customWidth="1"/>
    <col min="14" max="14" width="19.7109375" style="328" customWidth="1"/>
    <col min="15" max="15" width="19.28515625" style="326" bestFit="1" customWidth="1"/>
    <col min="16" max="16" width="32" style="328" customWidth="1"/>
    <col min="17" max="18" width="19.7109375" style="328" customWidth="1"/>
    <col min="19" max="19" width="19.42578125" style="328" bestFit="1" customWidth="1"/>
    <col min="20" max="16384" width="9.140625" style="328"/>
  </cols>
  <sheetData>
    <row r="1" spans="1:19" s="3" customFormat="1" x14ac:dyDescent="0.2">
      <c r="A1" s="2"/>
      <c r="B1" s="1" t="s">
        <v>0</v>
      </c>
      <c r="C1" s="363" t="s">
        <v>220</v>
      </c>
      <c r="D1" s="364"/>
      <c r="F1" s="36"/>
      <c r="G1" s="36"/>
      <c r="H1" s="36"/>
      <c r="I1" s="36"/>
      <c r="J1" s="36"/>
      <c r="K1" s="36"/>
      <c r="L1" s="36"/>
      <c r="M1" s="36"/>
      <c r="N1" s="36"/>
      <c r="O1" s="36"/>
      <c r="P1" s="36"/>
      <c r="Q1" s="36"/>
      <c r="R1" s="36"/>
      <c r="S1" s="36"/>
    </row>
    <row r="2" spans="1:19" s="3" customFormat="1" x14ac:dyDescent="0.2">
      <c r="A2" s="2"/>
      <c r="B2" s="1" t="s">
        <v>1</v>
      </c>
      <c r="C2" s="365">
        <v>43175</v>
      </c>
      <c r="D2" s="364"/>
      <c r="F2" s="36"/>
      <c r="G2" s="36"/>
      <c r="H2" s="36"/>
      <c r="I2" s="36"/>
      <c r="J2" s="36"/>
      <c r="K2" s="36"/>
      <c r="L2" s="36"/>
      <c r="M2" s="36"/>
      <c r="N2" s="36"/>
      <c r="O2" s="36"/>
      <c r="P2" s="36"/>
      <c r="Q2" s="36"/>
      <c r="R2" s="36"/>
      <c r="S2" s="36"/>
    </row>
    <row r="3" spans="1:19" s="3" customFormat="1" x14ac:dyDescent="0.2">
      <c r="A3" s="2"/>
      <c r="B3" s="16"/>
      <c r="C3" s="38"/>
      <c r="D3" s="4"/>
      <c r="F3" s="36"/>
      <c r="G3" s="36"/>
      <c r="H3" s="36"/>
      <c r="I3" s="36"/>
      <c r="J3" s="36"/>
      <c r="K3" s="36"/>
      <c r="L3" s="36"/>
      <c r="M3" s="36"/>
      <c r="N3" s="36"/>
      <c r="O3" s="36"/>
      <c r="P3" s="36"/>
      <c r="Q3" s="36"/>
      <c r="R3" s="36"/>
      <c r="S3" s="36"/>
    </row>
    <row r="4" spans="1:19" x14ac:dyDescent="0.2">
      <c r="B4" s="372" t="s">
        <v>121</v>
      </c>
      <c r="C4" s="372"/>
      <c r="D4" s="372"/>
      <c r="E4" s="372"/>
      <c r="F4" s="372"/>
      <c r="G4" s="372"/>
      <c r="H4" s="358"/>
      <c r="I4" s="358"/>
      <c r="J4" s="358"/>
      <c r="K4" s="358"/>
      <c r="L4" s="328"/>
      <c r="M4" s="328"/>
      <c r="O4" s="328"/>
    </row>
    <row r="5" spans="1:19" ht="18.75" x14ac:dyDescent="0.2">
      <c r="A5" s="17" t="s">
        <v>15</v>
      </c>
      <c r="B5" s="88" t="s">
        <v>106</v>
      </c>
      <c r="C5" s="39"/>
      <c r="D5" s="6"/>
      <c r="E5" s="6"/>
      <c r="F5" s="6"/>
      <c r="G5" s="6"/>
      <c r="H5" s="6"/>
      <c r="I5" s="6"/>
      <c r="J5" s="6"/>
      <c r="K5" s="6"/>
      <c r="L5" s="6"/>
      <c r="M5" s="6"/>
      <c r="N5" s="6"/>
      <c r="O5" s="6"/>
      <c r="P5" s="6"/>
      <c r="Q5" s="6"/>
      <c r="R5" s="6"/>
      <c r="S5" s="6"/>
    </row>
    <row r="6" spans="1:19" x14ac:dyDescent="0.2">
      <c r="A6" s="17"/>
      <c r="B6" s="5"/>
      <c r="C6" s="45"/>
      <c r="D6" s="11"/>
      <c r="E6" s="11"/>
      <c r="F6" s="11"/>
      <c r="G6" s="11"/>
      <c r="H6" s="11"/>
      <c r="I6" s="11"/>
      <c r="J6" s="11"/>
      <c r="K6" s="11"/>
      <c r="L6" s="11"/>
      <c r="M6" s="11"/>
      <c r="N6" s="11"/>
      <c r="O6" s="11"/>
      <c r="P6" s="11"/>
      <c r="Q6" s="11"/>
      <c r="R6" s="11"/>
      <c r="S6" s="11"/>
    </row>
    <row r="7" spans="1:19" x14ac:dyDescent="0.2">
      <c r="A7" s="17"/>
      <c r="B7" s="56" t="s">
        <v>119</v>
      </c>
      <c r="C7" s="45"/>
      <c r="D7" s="11"/>
      <c r="E7" s="11"/>
      <c r="F7" s="11"/>
      <c r="G7" s="11"/>
      <c r="H7" s="11"/>
      <c r="I7" s="11"/>
      <c r="J7" s="11"/>
      <c r="K7" s="11"/>
      <c r="L7" s="11"/>
      <c r="M7" s="11"/>
      <c r="N7" s="11"/>
      <c r="O7" s="11"/>
      <c r="P7" s="11"/>
      <c r="Q7" s="11"/>
      <c r="R7" s="11"/>
      <c r="S7" s="11"/>
    </row>
    <row r="8" spans="1:19" x14ac:dyDescent="0.2">
      <c r="A8" s="23"/>
      <c r="B8" s="329" t="s">
        <v>139</v>
      </c>
      <c r="C8" s="330" t="s">
        <v>16</v>
      </c>
      <c r="D8" s="331" t="s">
        <v>111</v>
      </c>
      <c r="E8" s="332" t="s">
        <v>112</v>
      </c>
      <c r="F8" s="331" t="s">
        <v>113</v>
      </c>
      <c r="G8" s="332" t="s">
        <v>114</v>
      </c>
      <c r="H8" s="331" t="s">
        <v>227</v>
      </c>
      <c r="I8" s="332" t="s">
        <v>228</v>
      </c>
      <c r="J8" s="331" t="s">
        <v>229</v>
      </c>
      <c r="K8" s="332" t="s">
        <v>230</v>
      </c>
      <c r="L8" s="331" t="s">
        <v>231</v>
      </c>
      <c r="M8" s="332" t="s">
        <v>232</v>
      </c>
      <c r="N8" s="331" t="s">
        <v>233</v>
      </c>
      <c r="O8" s="332" t="s">
        <v>234</v>
      </c>
      <c r="P8" s="331" t="s">
        <v>253</v>
      </c>
      <c r="Q8" s="332" t="s">
        <v>254</v>
      </c>
      <c r="R8" s="331" t="s">
        <v>255</v>
      </c>
      <c r="S8" s="333" t="s">
        <v>256</v>
      </c>
    </row>
    <row r="9" spans="1:19" ht="46.5" customHeight="1" x14ac:dyDescent="0.2">
      <c r="A9" s="2" t="s">
        <v>64</v>
      </c>
      <c r="B9" s="334" t="s">
        <v>140</v>
      </c>
      <c r="C9" s="63" t="s">
        <v>18</v>
      </c>
      <c r="D9" s="259" t="s">
        <v>235</v>
      </c>
      <c r="E9" s="59" t="s">
        <v>235</v>
      </c>
      <c r="F9" s="259" t="s">
        <v>244</v>
      </c>
      <c r="G9" s="60" t="s">
        <v>245</v>
      </c>
      <c r="H9" s="311" t="s">
        <v>305</v>
      </c>
      <c r="I9" s="60" t="s">
        <v>306</v>
      </c>
      <c r="J9" s="311" t="s">
        <v>247</v>
      </c>
      <c r="K9" s="60" t="s">
        <v>248</v>
      </c>
      <c r="L9" s="311" t="s">
        <v>262</v>
      </c>
      <c r="M9" s="60" t="s">
        <v>249</v>
      </c>
      <c r="N9" s="311" t="s">
        <v>309</v>
      </c>
      <c r="O9" s="60" t="s">
        <v>251</v>
      </c>
      <c r="P9" s="311" t="s">
        <v>318</v>
      </c>
      <c r="Q9" s="60" t="s">
        <v>307</v>
      </c>
      <c r="R9" s="311" t="s">
        <v>308</v>
      </c>
      <c r="S9" s="60" t="s">
        <v>258</v>
      </c>
    </row>
    <row r="10" spans="1:19" x14ac:dyDescent="0.2">
      <c r="A10" s="2" t="s">
        <v>65</v>
      </c>
      <c r="B10" s="334" t="s">
        <v>13</v>
      </c>
      <c r="C10" s="63" t="s">
        <v>18</v>
      </c>
      <c r="D10" s="260" t="s">
        <v>196</v>
      </c>
      <c r="E10" s="61" t="s">
        <v>197</v>
      </c>
      <c r="F10" s="260" t="s">
        <v>197</v>
      </c>
      <c r="G10" s="61" t="s">
        <v>196</v>
      </c>
      <c r="H10" s="260" t="s">
        <v>196</v>
      </c>
      <c r="I10" s="61" t="s">
        <v>196</v>
      </c>
      <c r="J10" s="260" t="s">
        <v>196</v>
      </c>
      <c r="K10" s="61" t="s">
        <v>196</v>
      </c>
      <c r="L10" s="260" t="s">
        <v>196</v>
      </c>
      <c r="M10" s="61" t="s">
        <v>196</v>
      </c>
      <c r="N10" s="260" t="s">
        <v>197</v>
      </c>
      <c r="O10" s="61" t="s">
        <v>196</v>
      </c>
      <c r="P10" s="260" t="s">
        <v>196</v>
      </c>
      <c r="Q10" s="61" t="s">
        <v>196</v>
      </c>
      <c r="R10" s="260" t="s">
        <v>197</v>
      </c>
      <c r="S10" s="61" t="s">
        <v>196</v>
      </c>
    </row>
    <row r="11" spans="1:19" x14ac:dyDescent="0.2">
      <c r="A11" s="2" t="s">
        <v>66</v>
      </c>
      <c r="B11" s="334" t="s">
        <v>26</v>
      </c>
      <c r="C11" s="63" t="s">
        <v>18</v>
      </c>
      <c r="D11" s="260" t="s">
        <v>6</v>
      </c>
      <c r="E11" s="61" t="s">
        <v>6</v>
      </c>
      <c r="F11" s="260" t="s">
        <v>198</v>
      </c>
      <c r="G11" s="61" t="s">
        <v>198</v>
      </c>
      <c r="H11" s="260" t="s">
        <v>198</v>
      </c>
      <c r="I11" s="61" t="s">
        <v>198</v>
      </c>
      <c r="J11" s="260" t="s">
        <v>198</v>
      </c>
      <c r="K11" s="61" t="s">
        <v>198</v>
      </c>
      <c r="L11" s="260" t="s">
        <v>198</v>
      </c>
      <c r="M11" s="61" t="s">
        <v>198</v>
      </c>
      <c r="N11" s="260" t="s">
        <v>198</v>
      </c>
      <c r="O11" s="61" t="s">
        <v>198</v>
      </c>
      <c r="P11" s="260" t="s">
        <v>198</v>
      </c>
      <c r="Q11" s="61" t="s">
        <v>198</v>
      </c>
      <c r="R11" s="260" t="s">
        <v>198</v>
      </c>
      <c r="S11" s="61" t="s">
        <v>7</v>
      </c>
    </row>
    <row r="12" spans="1:19" s="9" customFormat="1" ht="38.25" x14ac:dyDescent="0.2">
      <c r="A12" s="40" t="s">
        <v>134</v>
      </c>
      <c r="B12" s="334" t="s">
        <v>123</v>
      </c>
      <c r="C12" s="63" t="s">
        <v>18</v>
      </c>
      <c r="D12" s="261" t="s">
        <v>240</v>
      </c>
      <c r="E12" s="62" t="s">
        <v>225</v>
      </c>
      <c r="F12" s="261" t="s">
        <v>225</v>
      </c>
      <c r="G12" s="62" t="s">
        <v>226</v>
      </c>
      <c r="H12" s="261" t="s">
        <v>226</v>
      </c>
      <c r="I12" s="62" t="s">
        <v>271</v>
      </c>
      <c r="J12" s="261" t="s">
        <v>225</v>
      </c>
      <c r="K12" s="62" t="s">
        <v>225</v>
      </c>
      <c r="L12" s="261" t="s">
        <v>225</v>
      </c>
      <c r="M12" s="62" t="s">
        <v>225</v>
      </c>
      <c r="N12" s="261" t="s">
        <v>225</v>
      </c>
      <c r="O12" s="62" t="s">
        <v>276</v>
      </c>
      <c r="P12" s="261" t="s">
        <v>275</v>
      </c>
      <c r="Q12" s="62" t="s">
        <v>276</v>
      </c>
      <c r="R12" s="261"/>
      <c r="S12" s="62" t="s">
        <v>225</v>
      </c>
    </row>
    <row r="13" spans="1:19" s="9" customFormat="1" ht="25.5" x14ac:dyDescent="0.2">
      <c r="A13" s="40" t="s">
        <v>135</v>
      </c>
      <c r="B13" s="334" t="s">
        <v>124</v>
      </c>
      <c r="C13" s="63" t="s">
        <v>18</v>
      </c>
      <c r="D13" s="261" t="s">
        <v>200</v>
      </c>
      <c r="E13" s="62" t="s">
        <v>200</v>
      </c>
      <c r="F13" s="261" t="s">
        <v>200</v>
      </c>
      <c r="G13" s="62" t="s">
        <v>199</v>
      </c>
      <c r="H13" s="261" t="s">
        <v>199</v>
      </c>
      <c r="I13" s="62" t="s">
        <v>199</v>
      </c>
      <c r="J13" s="261" t="s">
        <v>199</v>
      </c>
      <c r="K13" s="62" t="s">
        <v>199</v>
      </c>
      <c r="L13" s="261" t="s">
        <v>199</v>
      </c>
      <c r="M13" s="62" t="s">
        <v>199</v>
      </c>
      <c r="N13" s="261" t="s">
        <v>199</v>
      </c>
      <c r="O13" s="62" t="s">
        <v>199</v>
      </c>
      <c r="P13" s="261" t="s">
        <v>199</v>
      </c>
      <c r="Q13" s="62" t="s">
        <v>199</v>
      </c>
      <c r="R13" s="261" t="s">
        <v>199</v>
      </c>
      <c r="S13" s="62" t="s">
        <v>200</v>
      </c>
    </row>
    <row r="14" spans="1:19" s="9" customFormat="1" x14ac:dyDescent="0.2">
      <c r="A14" s="40" t="s">
        <v>67</v>
      </c>
      <c r="B14" s="334" t="s">
        <v>125</v>
      </c>
      <c r="C14" s="63" t="s">
        <v>18</v>
      </c>
      <c r="D14" s="262" t="s">
        <v>201</v>
      </c>
      <c r="E14" s="122" t="s">
        <v>201</v>
      </c>
      <c r="F14" s="262" t="s">
        <v>201</v>
      </c>
      <c r="G14" s="122" t="s">
        <v>201</v>
      </c>
      <c r="H14" s="262" t="s">
        <v>201</v>
      </c>
      <c r="I14" s="122" t="s">
        <v>201</v>
      </c>
      <c r="J14" s="262" t="s">
        <v>201</v>
      </c>
      <c r="K14" s="122" t="s">
        <v>201</v>
      </c>
      <c r="L14" s="262" t="s">
        <v>201</v>
      </c>
      <c r="M14" s="122" t="s">
        <v>201</v>
      </c>
      <c r="N14" s="262" t="s">
        <v>201</v>
      </c>
      <c r="O14" s="122" t="s">
        <v>201</v>
      </c>
      <c r="P14" s="262" t="s">
        <v>201</v>
      </c>
      <c r="Q14" s="122" t="s">
        <v>201</v>
      </c>
      <c r="R14" s="262" t="s">
        <v>201</v>
      </c>
      <c r="S14" s="122" t="s">
        <v>201</v>
      </c>
    </row>
    <row r="15" spans="1:19" s="9" customFormat="1" x14ac:dyDescent="0.2">
      <c r="A15" s="2"/>
      <c r="B15" s="334"/>
      <c r="C15" s="114"/>
      <c r="D15" s="115"/>
      <c r="E15" s="115"/>
      <c r="F15" s="115"/>
      <c r="G15" s="115"/>
      <c r="H15" s="115"/>
      <c r="I15" s="115"/>
      <c r="J15" s="115"/>
      <c r="K15" s="115"/>
      <c r="L15" s="115"/>
      <c r="M15" s="115"/>
      <c r="N15" s="115"/>
      <c r="O15" s="115"/>
      <c r="P15" s="115"/>
      <c r="Q15" s="115"/>
      <c r="R15" s="115"/>
      <c r="S15" s="335"/>
    </row>
    <row r="16" spans="1:19" s="9" customFormat="1" x14ac:dyDescent="0.2">
      <c r="A16" s="2"/>
      <c r="B16" s="336" t="s">
        <v>138</v>
      </c>
      <c r="C16" s="118" t="s">
        <v>16</v>
      </c>
      <c r="D16" s="113"/>
      <c r="E16" s="113"/>
      <c r="F16" s="113"/>
      <c r="G16" s="113"/>
      <c r="H16" s="113"/>
      <c r="I16" s="113"/>
      <c r="J16" s="113"/>
      <c r="K16" s="113"/>
      <c r="L16" s="113"/>
      <c r="M16" s="113"/>
      <c r="N16" s="113"/>
      <c r="O16" s="113"/>
      <c r="P16" s="113"/>
      <c r="Q16" s="113"/>
      <c r="R16" s="113"/>
      <c r="S16" s="337"/>
    </row>
    <row r="17" spans="1:19" s="105" customFormat="1" x14ac:dyDescent="0.2">
      <c r="A17" s="102" t="s">
        <v>68</v>
      </c>
      <c r="B17" s="338" t="s">
        <v>122</v>
      </c>
      <c r="C17" s="123">
        <f>SUM(D17:CM17)</f>
        <v>32117316.030000001</v>
      </c>
      <c r="D17" s="263">
        <v>21414635</v>
      </c>
      <c r="E17" s="124">
        <v>100000</v>
      </c>
      <c r="F17" s="298">
        <v>0</v>
      </c>
      <c r="G17" s="124">
        <v>78328.83</v>
      </c>
      <c r="H17" s="312">
        <v>160426.51999999999</v>
      </c>
      <c r="I17" s="123">
        <v>630092.59</v>
      </c>
      <c r="J17" s="298">
        <v>31945.119999999999</v>
      </c>
      <c r="K17" s="124">
        <v>8205.44</v>
      </c>
      <c r="L17" s="298">
        <v>0</v>
      </c>
      <c r="M17" s="123">
        <v>10000.31</v>
      </c>
      <c r="N17" s="312">
        <v>488.67</v>
      </c>
      <c r="O17" s="123">
        <v>611750.59</v>
      </c>
      <c r="P17" s="312">
        <f>1301948.55+1750000+147586.91+2039558.03+2106365.85+3787.5+2500</f>
        <v>7351746.8399999999</v>
      </c>
      <c r="Q17" s="124">
        <v>1627518.66</v>
      </c>
      <c r="R17" s="312">
        <v>59231.25</v>
      </c>
      <c r="S17" s="124">
        <v>32946.21</v>
      </c>
    </row>
    <row r="18" spans="1:19" s="9" customFormat="1" x14ac:dyDescent="0.2">
      <c r="A18" s="2"/>
      <c r="B18" s="334"/>
      <c r="C18" s="120"/>
      <c r="D18" s="121"/>
      <c r="E18" s="121"/>
      <c r="F18" s="121"/>
      <c r="G18" s="121"/>
      <c r="H18" s="121"/>
      <c r="I18" s="121"/>
      <c r="J18" s="121"/>
      <c r="K18" s="121"/>
      <c r="L18" s="121"/>
      <c r="M18" s="121"/>
      <c r="N18" s="121"/>
      <c r="O18" s="121"/>
      <c r="P18" s="121"/>
      <c r="Q18" s="121"/>
      <c r="R18" s="121"/>
      <c r="S18" s="339"/>
    </row>
    <row r="19" spans="1:19" s="9" customFormat="1" x14ac:dyDescent="0.2">
      <c r="A19" s="2"/>
      <c r="B19" s="336" t="s">
        <v>141</v>
      </c>
      <c r="C19" s="112" t="s">
        <v>16</v>
      </c>
      <c r="D19" s="119"/>
      <c r="E19" s="119"/>
      <c r="F19" s="119"/>
      <c r="G19" s="119"/>
      <c r="H19" s="119"/>
      <c r="I19" s="119"/>
      <c r="J19" s="119"/>
      <c r="K19" s="119"/>
      <c r="L19" s="119"/>
      <c r="M19" s="119"/>
      <c r="N19" s="119"/>
      <c r="O19" s="119"/>
      <c r="P19" s="119"/>
      <c r="Q19" s="119"/>
      <c r="R19" s="119"/>
      <c r="S19" s="340"/>
    </row>
    <row r="20" spans="1:19" s="9" customFormat="1" ht="29.25" customHeight="1" x14ac:dyDescent="0.2">
      <c r="A20" s="2" t="s">
        <v>69</v>
      </c>
      <c r="B20" s="334" t="s">
        <v>96</v>
      </c>
      <c r="C20" s="63" t="s">
        <v>18</v>
      </c>
      <c r="D20" s="264">
        <v>10010000</v>
      </c>
      <c r="E20" s="117">
        <v>10010000</v>
      </c>
      <c r="F20" s="264">
        <v>36340000</v>
      </c>
      <c r="G20" s="117">
        <v>30350000</v>
      </c>
      <c r="H20" s="264">
        <v>30350000</v>
      </c>
      <c r="I20" s="117">
        <v>30350000</v>
      </c>
      <c r="J20" s="264">
        <v>30350000</v>
      </c>
      <c r="K20" s="117">
        <v>30350000</v>
      </c>
      <c r="L20" s="264">
        <v>30980000</v>
      </c>
      <c r="M20" s="117">
        <v>43100000</v>
      </c>
      <c r="N20" s="264">
        <v>43100000</v>
      </c>
      <c r="O20" s="117">
        <v>43130000</v>
      </c>
      <c r="P20" s="264">
        <v>43130000</v>
      </c>
      <c r="Q20" s="117">
        <v>43130000</v>
      </c>
      <c r="R20" s="264">
        <v>43130000</v>
      </c>
      <c r="S20" s="117">
        <v>50550000</v>
      </c>
    </row>
    <row r="21" spans="1:19" ht="29.25" customHeight="1" x14ac:dyDescent="0.2">
      <c r="A21" s="2" t="s">
        <v>70</v>
      </c>
      <c r="B21" s="334" t="s">
        <v>97</v>
      </c>
      <c r="C21" s="63" t="s">
        <v>18</v>
      </c>
      <c r="D21" s="341" t="s">
        <v>241</v>
      </c>
      <c r="E21" s="106" t="s">
        <v>242</v>
      </c>
      <c r="F21" s="269" t="s">
        <v>243</v>
      </c>
      <c r="G21" s="106" t="s">
        <v>246</v>
      </c>
      <c r="H21" s="269" t="s">
        <v>246</v>
      </c>
      <c r="I21" s="106" t="s">
        <v>246</v>
      </c>
      <c r="J21" s="269" t="s">
        <v>246</v>
      </c>
      <c r="K21" s="106" t="s">
        <v>246</v>
      </c>
      <c r="L21" s="269" t="s">
        <v>262</v>
      </c>
      <c r="M21" s="106" t="s">
        <v>250</v>
      </c>
      <c r="N21" s="269" t="s">
        <v>250</v>
      </c>
      <c r="O21" s="106" t="s">
        <v>252</v>
      </c>
      <c r="P21" s="269" t="s">
        <v>252</v>
      </c>
      <c r="Q21" s="106" t="s">
        <v>252</v>
      </c>
      <c r="R21" s="269" t="s">
        <v>252</v>
      </c>
      <c r="S21" s="106" t="s">
        <v>259</v>
      </c>
    </row>
    <row r="22" spans="1:19" s="9" customFormat="1" x14ac:dyDescent="0.2">
      <c r="A22" s="2"/>
      <c r="B22" s="334"/>
      <c r="C22" s="114"/>
      <c r="D22" s="115"/>
      <c r="E22" s="115"/>
      <c r="F22" s="115"/>
      <c r="G22" s="115"/>
      <c r="H22" s="115"/>
      <c r="I22" s="115"/>
      <c r="J22" s="115"/>
      <c r="K22" s="115"/>
      <c r="L22" s="115"/>
      <c r="M22" s="115"/>
      <c r="N22" s="115"/>
      <c r="O22" s="115"/>
      <c r="P22" s="115"/>
      <c r="Q22" s="115"/>
      <c r="R22" s="115"/>
      <c r="S22" s="335"/>
    </row>
    <row r="23" spans="1:19" s="9" customFormat="1" ht="25.5" x14ac:dyDescent="0.2">
      <c r="A23" s="2"/>
      <c r="B23" s="336" t="s">
        <v>126</v>
      </c>
      <c r="C23" s="112" t="s">
        <v>16</v>
      </c>
      <c r="D23" s="113"/>
      <c r="E23" s="113"/>
      <c r="F23" s="113"/>
      <c r="G23" s="113"/>
      <c r="H23" s="113"/>
      <c r="I23" s="113"/>
      <c r="J23" s="113"/>
      <c r="K23" s="113"/>
      <c r="L23" s="113"/>
      <c r="M23" s="113"/>
      <c r="N23" s="113"/>
      <c r="O23" s="113"/>
      <c r="P23" s="113"/>
      <c r="Q23" s="113"/>
      <c r="R23" s="113"/>
      <c r="S23" s="337"/>
    </row>
    <row r="24" spans="1:19" x14ac:dyDescent="0.2">
      <c r="A24" s="2" t="s">
        <v>136</v>
      </c>
      <c r="B24" s="334" t="s">
        <v>127</v>
      </c>
      <c r="C24" s="107">
        <f>SUM(D24:CM24)</f>
        <v>3096157.76</v>
      </c>
      <c r="D24" s="265">
        <v>0</v>
      </c>
      <c r="E24" s="108">
        <v>0</v>
      </c>
      <c r="F24" s="299">
        <v>137906.48000000001</v>
      </c>
      <c r="G24" s="108">
        <v>114735.96</v>
      </c>
      <c r="H24" s="313">
        <v>0</v>
      </c>
      <c r="I24" s="109">
        <v>0</v>
      </c>
      <c r="J24" s="299">
        <v>196419.72</v>
      </c>
      <c r="K24" s="108">
        <v>0</v>
      </c>
      <c r="L24" s="299">
        <v>2217.5300000000002</v>
      </c>
      <c r="M24" s="109">
        <v>35274.94</v>
      </c>
      <c r="N24" s="313">
        <v>0</v>
      </c>
      <c r="O24" s="109">
        <v>615178.47</v>
      </c>
      <c r="P24" s="313">
        <v>1994424.66</v>
      </c>
      <c r="Q24" s="108">
        <v>0</v>
      </c>
      <c r="R24" s="313">
        <v>0</v>
      </c>
      <c r="S24" s="108">
        <v>0</v>
      </c>
    </row>
    <row r="25" spans="1:19" x14ac:dyDescent="0.2">
      <c r="A25" s="2" t="s">
        <v>137</v>
      </c>
      <c r="B25" s="342" t="s">
        <v>128</v>
      </c>
      <c r="C25" s="67">
        <f>SUM(D25:CM25)</f>
        <v>1362939.1400000001</v>
      </c>
      <c r="D25" s="266">
        <v>0</v>
      </c>
      <c r="E25" s="65">
        <v>100000</v>
      </c>
      <c r="F25" s="300">
        <f>F26-F24</f>
        <v>0</v>
      </c>
      <c r="G25" s="65">
        <f>G26-G24</f>
        <v>-5160.1000000000058</v>
      </c>
      <c r="H25" s="300">
        <v>0</v>
      </c>
      <c r="I25" s="62">
        <v>0</v>
      </c>
      <c r="J25" s="261">
        <f>J26-J24</f>
        <v>-20081.51999999999</v>
      </c>
      <c r="K25" s="65">
        <v>0</v>
      </c>
      <c r="L25" s="261">
        <f>L26-L24</f>
        <v>0</v>
      </c>
      <c r="M25" s="62">
        <f>M26-M24</f>
        <v>10488.979999999996</v>
      </c>
      <c r="N25" s="300">
        <v>0</v>
      </c>
      <c r="O25" s="62">
        <f>O26-O24</f>
        <v>441718.43999999994</v>
      </c>
      <c r="P25" s="261">
        <f>P26-P24</f>
        <v>835973.34000000008</v>
      </c>
      <c r="Q25" s="65">
        <v>0</v>
      </c>
      <c r="R25" s="300">
        <v>0</v>
      </c>
      <c r="S25" s="65">
        <v>0</v>
      </c>
    </row>
    <row r="26" spans="1:19" s="105" customFormat="1" x14ac:dyDescent="0.2">
      <c r="A26" s="14" t="s">
        <v>71</v>
      </c>
      <c r="B26" s="343" t="s">
        <v>149</v>
      </c>
      <c r="C26" s="67">
        <f>SUM(D26:CM26)</f>
        <v>4459096.9000000004</v>
      </c>
      <c r="D26" s="267">
        <v>0</v>
      </c>
      <c r="E26" s="104">
        <v>100000</v>
      </c>
      <c r="F26" s="301">
        <v>137906.48000000001</v>
      </c>
      <c r="G26" s="104">
        <v>109575.86</v>
      </c>
      <c r="H26" s="314">
        <v>0</v>
      </c>
      <c r="I26" s="67">
        <v>0</v>
      </c>
      <c r="J26" s="301">
        <v>176338.2</v>
      </c>
      <c r="K26" s="104">
        <v>0</v>
      </c>
      <c r="L26" s="301">
        <v>2217.5300000000002</v>
      </c>
      <c r="M26" s="67">
        <v>45763.92</v>
      </c>
      <c r="N26" s="314">
        <v>0</v>
      </c>
      <c r="O26" s="67">
        <v>1056896.9099999999</v>
      </c>
      <c r="P26" s="314">
        <f>2735848.24+94414+135.76</f>
        <v>2830398</v>
      </c>
      <c r="Q26" s="104">
        <v>0</v>
      </c>
      <c r="R26" s="314">
        <v>0</v>
      </c>
      <c r="S26" s="104">
        <v>0</v>
      </c>
    </row>
    <row r="27" spans="1:19" ht="38.25" customHeight="1" x14ac:dyDescent="0.2">
      <c r="A27" s="2"/>
      <c r="B27" s="366" t="s">
        <v>257</v>
      </c>
      <c r="C27" s="320"/>
      <c r="D27" s="292"/>
      <c r="E27" s="125"/>
      <c r="F27" s="262"/>
      <c r="G27" s="368" t="s">
        <v>272</v>
      </c>
      <c r="H27" s="369"/>
      <c r="I27" s="116"/>
      <c r="J27" s="370" t="s">
        <v>273</v>
      </c>
      <c r="K27" s="371"/>
      <c r="L27" s="276"/>
      <c r="M27" s="368" t="s">
        <v>274</v>
      </c>
      <c r="N27" s="369"/>
      <c r="O27" s="126"/>
      <c r="P27" s="317"/>
      <c r="Q27" s="125"/>
      <c r="R27" s="317"/>
      <c r="S27" s="125"/>
    </row>
    <row r="28" spans="1:19" ht="270.75" customHeight="1" x14ac:dyDescent="0.2">
      <c r="A28" s="2"/>
      <c r="B28" s="367"/>
      <c r="C28" s="344"/>
      <c r="D28" s="265"/>
      <c r="E28" s="345" t="s">
        <v>263</v>
      </c>
      <c r="F28" s="313" t="s">
        <v>266</v>
      </c>
      <c r="G28" s="377" t="s">
        <v>323</v>
      </c>
      <c r="H28" s="347" t="s">
        <v>321</v>
      </c>
      <c r="I28" s="346" t="s">
        <v>310</v>
      </c>
      <c r="J28" s="348" t="s">
        <v>261</v>
      </c>
      <c r="K28" s="349" t="s">
        <v>261</v>
      </c>
      <c r="L28" s="350" t="s">
        <v>264</v>
      </c>
      <c r="M28" s="351" t="s">
        <v>311</v>
      </c>
      <c r="N28" s="350" t="s">
        <v>320</v>
      </c>
      <c r="O28" s="345" t="s">
        <v>261</v>
      </c>
      <c r="P28" s="352" t="s">
        <v>312</v>
      </c>
      <c r="Q28" s="345" t="s">
        <v>317</v>
      </c>
      <c r="R28" s="352" t="s">
        <v>319</v>
      </c>
      <c r="S28" s="345" t="s">
        <v>313</v>
      </c>
    </row>
    <row r="29" spans="1:19" x14ac:dyDescent="0.2">
      <c r="A29" s="2"/>
      <c r="B29" s="4"/>
      <c r="C29" s="27"/>
      <c r="D29" s="26"/>
      <c r="E29" s="32"/>
      <c r="F29" s="25"/>
      <c r="G29" s="32"/>
      <c r="H29" s="32"/>
      <c r="I29" s="25"/>
      <c r="J29" s="25"/>
      <c r="K29" s="32"/>
      <c r="L29" s="25"/>
      <c r="M29" s="25"/>
      <c r="N29" s="32"/>
      <c r="O29" s="25"/>
      <c r="P29" s="32"/>
      <c r="Q29" s="32"/>
      <c r="R29" s="32"/>
      <c r="S29" s="32"/>
    </row>
    <row r="30" spans="1:19" ht="13.5" thickBot="1" x14ac:dyDescent="0.25">
      <c r="A30" s="2"/>
      <c r="B30" s="56" t="s">
        <v>104</v>
      </c>
      <c r="C30" s="34"/>
      <c r="D30" s="19"/>
      <c r="E30" s="20"/>
      <c r="F30" s="19"/>
      <c r="G30" s="20"/>
      <c r="H30" s="20"/>
      <c r="I30" s="19"/>
      <c r="J30" s="19"/>
      <c r="K30" s="20"/>
      <c r="L30" s="19"/>
      <c r="M30" s="19"/>
      <c r="N30" s="20"/>
      <c r="O30" s="19"/>
      <c r="P30" s="20"/>
      <c r="Q30" s="20"/>
      <c r="R30" s="20"/>
      <c r="S30" s="20"/>
    </row>
    <row r="31" spans="1:19" s="9" customFormat="1" x14ac:dyDescent="0.2">
      <c r="A31" s="2"/>
      <c r="B31" s="43" t="s">
        <v>22</v>
      </c>
      <c r="C31" s="321" t="s">
        <v>16</v>
      </c>
      <c r="D31" s="29"/>
      <c r="E31" s="30"/>
      <c r="F31" s="29"/>
      <c r="G31" s="30"/>
      <c r="H31" s="30"/>
      <c r="I31" s="29"/>
      <c r="J31" s="29"/>
      <c r="K31" s="30"/>
      <c r="L31" s="29"/>
      <c r="M31" s="29"/>
      <c r="N31" s="30"/>
      <c r="O31" s="29"/>
      <c r="P31" s="30"/>
      <c r="Q31" s="30"/>
      <c r="R31" s="30"/>
      <c r="S31" s="145"/>
    </row>
    <row r="32" spans="1:19" ht="117.75" customHeight="1" x14ac:dyDescent="0.2">
      <c r="A32" s="2" t="s">
        <v>72</v>
      </c>
      <c r="B32" s="66" t="s">
        <v>20</v>
      </c>
      <c r="C32" s="63" t="s">
        <v>18</v>
      </c>
      <c r="D32" s="260" t="s">
        <v>269</v>
      </c>
      <c r="E32" s="61" t="s">
        <v>267</v>
      </c>
      <c r="F32" s="303" t="s">
        <v>268</v>
      </c>
      <c r="G32" s="61" t="s">
        <v>291</v>
      </c>
      <c r="H32" s="260" t="s">
        <v>278</v>
      </c>
      <c r="I32" s="61" t="s">
        <v>280</v>
      </c>
      <c r="J32" s="260" t="s">
        <v>281</v>
      </c>
      <c r="K32" s="61" t="s">
        <v>281</v>
      </c>
      <c r="L32" s="260" t="s">
        <v>281</v>
      </c>
      <c r="M32" s="61" t="s">
        <v>281</v>
      </c>
      <c r="N32" s="260" t="s">
        <v>281</v>
      </c>
      <c r="O32" s="61" t="s">
        <v>282</v>
      </c>
      <c r="P32" s="260" t="s">
        <v>288</v>
      </c>
      <c r="Q32" s="61" t="s">
        <v>285</v>
      </c>
      <c r="R32" s="260" t="s">
        <v>282</v>
      </c>
      <c r="S32" s="127" t="s">
        <v>287</v>
      </c>
    </row>
    <row r="33" spans="1:19" ht="136.5" customHeight="1" x14ac:dyDescent="0.2">
      <c r="A33" s="2" t="s">
        <v>73</v>
      </c>
      <c r="B33" s="139" t="s">
        <v>21</v>
      </c>
      <c r="C33" s="63" t="s">
        <v>18</v>
      </c>
      <c r="D33" s="269" t="s">
        <v>270</v>
      </c>
      <c r="E33" s="106" t="s">
        <v>277</v>
      </c>
      <c r="F33" s="269" t="s">
        <v>277</v>
      </c>
      <c r="G33" s="106" t="s">
        <v>292</v>
      </c>
      <c r="H33" s="269" t="s">
        <v>279</v>
      </c>
      <c r="I33" s="106" t="s">
        <v>284</v>
      </c>
      <c r="J33" s="269" t="s">
        <v>293</v>
      </c>
      <c r="K33" s="106" t="s">
        <v>293</v>
      </c>
      <c r="L33" s="269" t="s">
        <v>293</v>
      </c>
      <c r="M33" s="106" t="s">
        <v>293</v>
      </c>
      <c r="N33" s="269" t="s">
        <v>293</v>
      </c>
      <c r="O33" s="106" t="s">
        <v>283</v>
      </c>
      <c r="P33" s="269" t="s">
        <v>289</v>
      </c>
      <c r="Q33" s="106" t="s">
        <v>286</v>
      </c>
      <c r="R33" s="269" t="s">
        <v>283</v>
      </c>
      <c r="S33" s="133" t="s">
        <v>277</v>
      </c>
    </row>
    <row r="34" spans="1:19" s="9" customFormat="1" x14ac:dyDescent="0.2">
      <c r="A34" s="2"/>
      <c r="B34" s="146"/>
      <c r="C34" s="114"/>
      <c r="D34" s="115"/>
      <c r="E34" s="115"/>
      <c r="F34" s="115"/>
      <c r="G34" s="115"/>
      <c r="H34" s="115"/>
      <c r="I34" s="115"/>
      <c r="J34" s="115"/>
      <c r="K34" s="115"/>
      <c r="L34" s="115"/>
      <c r="M34" s="115"/>
      <c r="N34" s="115"/>
      <c r="O34" s="115"/>
      <c r="P34" s="115"/>
      <c r="Q34" s="115"/>
      <c r="R34" s="115"/>
      <c r="S34" s="129"/>
    </row>
    <row r="35" spans="1:19" s="9" customFormat="1" ht="38.25" x14ac:dyDescent="0.2">
      <c r="A35" s="2"/>
      <c r="B35" s="147" t="s">
        <v>299</v>
      </c>
      <c r="C35" s="111" t="s">
        <v>16</v>
      </c>
      <c r="D35" s="110"/>
      <c r="E35" s="110"/>
      <c r="F35" s="110"/>
      <c r="G35" s="110"/>
      <c r="H35" s="110"/>
      <c r="I35" s="110"/>
      <c r="J35" s="110"/>
      <c r="K35" s="110"/>
      <c r="L35" s="110"/>
      <c r="M35" s="110"/>
      <c r="N35" s="110"/>
      <c r="O35" s="110"/>
      <c r="P35" s="110"/>
      <c r="Q35" s="110"/>
      <c r="R35" s="110"/>
      <c r="S35" s="148"/>
    </row>
    <row r="36" spans="1:19" ht="25.5" x14ac:dyDescent="0.2">
      <c r="A36" s="2" t="s">
        <v>74</v>
      </c>
      <c r="B36" s="66" t="s">
        <v>14</v>
      </c>
      <c r="C36" s="67">
        <f>SUM(D36:CM36)</f>
        <v>237906</v>
      </c>
      <c r="D36" s="266">
        <v>0</v>
      </c>
      <c r="E36" s="62">
        <v>100000</v>
      </c>
      <c r="F36" s="261">
        <v>137906</v>
      </c>
      <c r="G36" s="62">
        <v>0</v>
      </c>
      <c r="H36" s="261">
        <v>0</v>
      </c>
      <c r="I36" s="62">
        <v>0</v>
      </c>
      <c r="J36" s="261">
        <v>0</v>
      </c>
      <c r="K36" s="62">
        <v>0</v>
      </c>
      <c r="L36" s="261">
        <v>0</v>
      </c>
      <c r="M36" s="62">
        <v>0</v>
      </c>
      <c r="N36" s="261">
        <v>0</v>
      </c>
      <c r="O36" s="62">
        <v>0</v>
      </c>
      <c r="P36" s="261">
        <v>0</v>
      </c>
      <c r="Q36" s="62">
        <v>0</v>
      </c>
      <c r="R36" s="261">
        <v>0</v>
      </c>
      <c r="S36" s="128">
        <v>0</v>
      </c>
    </row>
    <row r="37" spans="1:19" x14ac:dyDescent="0.2">
      <c r="A37" s="2" t="s">
        <v>75</v>
      </c>
      <c r="B37" s="66" t="s">
        <v>236</v>
      </c>
      <c r="C37" s="67">
        <f>SUM(D37:CM37)</f>
        <v>43814177.369999997</v>
      </c>
      <c r="D37" s="266">
        <v>29693710</v>
      </c>
      <c r="E37" s="64"/>
      <c r="F37" s="266"/>
      <c r="G37" s="64">
        <v>352600</v>
      </c>
      <c r="H37" s="266">
        <v>0</v>
      </c>
      <c r="I37" s="64">
        <v>900000</v>
      </c>
      <c r="J37" s="266">
        <v>220000</v>
      </c>
      <c r="K37" s="64">
        <v>0</v>
      </c>
      <c r="L37" s="266">
        <v>0</v>
      </c>
      <c r="M37" s="64">
        <v>32000</v>
      </c>
      <c r="N37" s="266">
        <v>0</v>
      </c>
      <c r="O37" s="64">
        <v>12417272</v>
      </c>
      <c r="P37" s="266">
        <v>0</v>
      </c>
      <c r="Q37" s="64">
        <v>0</v>
      </c>
      <c r="R37" s="266">
        <v>0</v>
      </c>
      <c r="S37" s="149">
        <v>198595.37</v>
      </c>
    </row>
    <row r="38" spans="1:19" x14ac:dyDescent="0.2">
      <c r="A38" s="2" t="s">
        <v>76</v>
      </c>
      <c r="B38" s="68" t="s">
        <v>107</v>
      </c>
      <c r="C38" s="67">
        <f>SUM(D38:CM38)</f>
        <v>44052083.369999997</v>
      </c>
      <c r="D38" s="261">
        <f>SUM(D36:D37)</f>
        <v>29693710</v>
      </c>
      <c r="E38" s="62">
        <f t="shared" ref="E38:F38" si="0">SUM(E36:E37)</f>
        <v>100000</v>
      </c>
      <c r="F38" s="261">
        <f t="shared" si="0"/>
        <v>137906</v>
      </c>
      <c r="G38" s="62">
        <f>SUM(G36:G37)</f>
        <v>352600</v>
      </c>
      <c r="H38" s="261">
        <f>SUM(H36:H37)</f>
        <v>0</v>
      </c>
      <c r="I38" s="62">
        <f t="shared" ref="I38:S38" si="1">SUM(I36:I37)</f>
        <v>900000</v>
      </c>
      <c r="J38" s="261">
        <f t="shared" si="1"/>
        <v>220000</v>
      </c>
      <c r="K38" s="62">
        <f t="shared" si="1"/>
        <v>0</v>
      </c>
      <c r="L38" s="261">
        <f t="shared" si="1"/>
        <v>0</v>
      </c>
      <c r="M38" s="62">
        <f t="shared" si="1"/>
        <v>32000</v>
      </c>
      <c r="N38" s="261">
        <f t="shared" si="1"/>
        <v>0</v>
      </c>
      <c r="O38" s="62">
        <f t="shared" si="1"/>
        <v>12417272</v>
      </c>
      <c r="P38" s="261">
        <f t="shared" si="1"/>
        <v>0</v>
      </c>
      <c r="Q38" s="62">
        <f t="shared" si="1"/>
        <v>0</v>
      </c>
      <c r="R38" s="261">
        <f t="shared" si="1"/>
        <v>0</v>
      </c>
      <c r="S38" s="128">
        <f t="shared" si="1"/>
        <v>198595.37</v>
      </c>
    </row>
    <row r="39" spans="1:19" x14ac:dyDescent="0.2">
      <c r="A39" s="2" t="s">
        <v>77</v>
      </c>
      <c r="B39" s="141" t="s">
        <v>237</v>
      </c>
      <c r="C39" s="67">
        <f>SUM(D39:CM39)</f>
        <v>201778</v>
      </c>
      <c r="D39" s="266">
        <f>177241+8505+16032</f>
        <v>201778</v>
      </c>
      <c r="E39" s="64">
        <v>0</v>
      </c>
      <c r="F39" s="266">
        <v>0</v>
      </c>
      <c r="G39" s="64">
        <v>0</v>
      </c>
      <c r="H39" s="266">
        <v>0</v>
      </c>
      <c r="I39" s="64">
        <v>0</v>
      </c>
      <c r="J39" s="266">
        <v>0</v>
      </c>
      <c r="K39" s="64">
        <v>0</v>
      </c>
      <c r="L39" s="266">
        <v>0</v>
      </c>
      <c r="M39" s="64">
        <v>0</v>
      </c>
      <c r="N39" s="266">
        <v>0</v>
      </c>
      <c r="O39" s="64">
        <v>0</v>
      </c>
      <c r="P39" s="266">
        <v>0</v>
      </c>
      <c r="Q39" s="64">
        <v>0</v>
      </c>
      <c r="R39" s="266">
        <v>0</v>
      </c>
      <c r="S39" s="149">
        <v>0</v>
      </c>
    </row>
    <row r="40" spans="1:19" s="105" customFormat="1" x14ac:dyDescent="0.2">
      <c r="A40" s="14" t="s">
        <v>78</v>
      </c>
      <c r="B40" s="68" t="s">
        <v>109</v>
      </c>
      <c r="C40" s="67">
        <f>SUM(D40:CM40)</f>
        <v>44253861.369999997</v>
      </c>
      <c r="D40" s="267">
        <f>SUM(D38:D39)</f>
        <v>29895488</v>
      </c>
      <c r="E40" s="103">
        <f t="shared" ref="E40:G40" si="2">SUM(E38:E39)</f>
        <v>100000</v>
      </c>
      <c r="F40" s="267">
        <f t="shared" si="2"/>
        <v>137906</v>
      </c>
      <c r="G40" s="103">
        <f t="shared" si="2"/>
        <v>352600</v>
      </c>
      <c r="H40" s="267">
        <f>SUM(H38:H39)</f>
        <v>0</v>
      </c>
      <c r="I40" s="103">
        <f t="shared" ref="I40:S40" si="3">SUM(I38:I39)</f>
        <v>900000</v>
      </c>
      <c r="J40" s="267">
        <f t="shared" si="3"/>
        <v>220000</v>
      </c>
      <c r="K40" s="103">
        <f t="shared" si="3"/>
        <v>0</v>
      </c>
      <c r="L40" s="267">
        <f t="shared" si="3"/>
        <v>0</v>
      </c>
      <c r="M40" s="103">
        <f t="shared" si="3"/>
        <v>32000</v>
      </c>
      <c r="N40" s="267">
        <f t="shared" si="3"/>
        <v>0</v>
      </c>
      <c r="O40" s="103">
        <f t="shared" si="3"/>
        <v>12417272</v>
      </c>
      <c r="P40" s="267">
        <f t="shared" si="3"/>
        <v>0</v>
      </c>
      <c r="Q40" s="103">
        <f t="shared" si="3"/>
        <v>0</v>
      </c>
      <c r="R40" s="267">
        <f t="shared" si="3"/>
        <v>0</v>
      </c>
      <c r="S40" s="150">
        <f t="shared" si="3"/>
        <v>198595.37</v>
      </c>
    </row>
    <row r="41" spans="1:19" ht="117.75" customHeight="1" thickBot="1" x14ac:dyDescent="0.25">
      <c r="A41" s="2"/>
      <c r="B41" s="18" t="s">
        <v>257</v>
      </c>
      <c r="C41" s="322"/>
      <c r="D41" s="270" t="s">
        <v>301</v>
      </c>
      <c r="E41" s="135" t="s">
        <v>263</v>
      </c>
      <c r="F41" s="302" t="s">
        <v>266</v>
      </c>
      <c r="G41" s="359" t="s">
        <v>272</v>
      </c>
      <c r="H41" s="360"/>
      <c r="I41" s="101"/>
      <c r="J41" s="359" t="s">
        <v>273</v>
      </c>
      <c r="K41" s="360"/>
      <c r="L41" s="268"/>
      <c r="M41" s="359" t="s">
        <v>274</v>
      </c>
      <c r="N41" s="360"/>
      <c r="O41" s="361" t="s">
        <v>290</v>
      </c>
      <c r="P41" s="361"/>
      <c r="Q41" s="361"/>
      <c r="R41" s="362"/>
      <c r="S41" s="151"/>
    </row>
    <row r="42" spans="1:19" x14ac:dyDescent="0.2">
      <c r="A42" s="2"/>
      <c r="B42" s="21"/>
      <c r="C42" s="27"/>
      <c r="D42" s="26"/>
      <c r="E42" s="26"/>
      <c r="F42" s="26"/>
      <c r="G42" s="26"/>
      <c r="H42" s="26"/>
      <c r="I42" s="26"/>
      <c r="J42" s="26"/>
      <c r="K42" s="26"/>
      <c r="L42" s="26"/>
      <c r="M42" s="26"/>
      <c r="N42" s="26"/>
      <c r="O42" s="26"/>
      <c r="P42" s="26"/>
      <c r="Q42" s="26"/>
      <c r="R42" s="26"/>
      <c r="S42" s="26"/>
    </row>
    <row r="43" spans="1:19" ht="13.5" thickBot="1" x14ac:dyDescent="0.25">
      <c r="A43" s="2"/>
      <c r="B43" s="56" t="s">
        <v>105</v>
      </c>
      <c r="C43" s="34"/>
      <c r="D43" s="7"/>
      <c r="E43" s="7"/>
      <c r="F43" s="7"/>
      <c r="G43" s="7"/>
      <c r="H43" s="7"/>
      <c r="I43" s="7"/>
      <c r="J43" s="7"/>
      <c r="K43" s="7"/>
      <c r="L43" s="7"/>
      <c r="M43" s="7"/>
      <c r="N43" s="7"/>
      <c r="O43" s="7"/>
      <c r="P43" s="7"/>
      <c r="Q43" s="7"/>
      <c r="R43" s="7"/>
      <c r="S43" s="7"/>
    </row>
    <row r="44" spans="1:19" s="9" customFormat="1" x14ac:dyDescent="0.2">
      <c r="A44" s="2"/>
      <c r="B44" s="71" t="s">
        <v>27</v>
      </c>
      <c r="C44" s="58"/>
      <c r="D44" s="72"/>
      <c r="E44" s="72"/>
      <c r="F44" s="72"/>
      <c r="G44" s="72"/>
      <c r="H44" s="72"/>
      <c r="I44" s="72"/>
      <c r="J44" s="72"/>
      <c r="K44" s="72"/>
      <c r="L44" s="72"/>
      <c r="M44" s="72"/>
      <c r="N44" s="72"/>
      <c r="O44" s="72"/>
      <c r="P44" s="72"/>
      <c r="Q44" s="72"/>
      <c r="R44" s="72"/>
      <c r="S44" s="173"/>
    </row>
    <row r="45" spans="1:19" x14ac:dyDescent="0.2">
      <c r="A45" s="40" t="s">
        <v>79</v>
      </c>
      <c r="B45" s="152" t="s">
        <v>23</v>
      </c>
      <c r="C45" s="153"/>
      <c r="D45" s="271" t="s">
        <v>265</v>
      </c>
      <c r="E45" s="154" t="s">
        <v>265</v>
      </c>
      <c r="F45" s="271" t="s">
        <v>265</v>
      </c>
      <c r="G45" s="154" t="s">
        <v>265</v>
      </c>
      <c r="H45" s="271" t="s">
        <v>265</v>
      </c>
      <c r="I45" s="154" t="s">
        <v>265</v>
      </c>
      <c r="J45" s="271" t="s">
        <v>265</v>
      </c>
      <c r="K45" s="154" t="s">
        <v>265</v>
      </c>
      <c r="L45" s="271" t="s">
        <v>265</v>
      </c>
      <c r="M45" s="154" t="s">
        <v>265</v>
      </c>
      <c r="N45" s="271" t="s">
        <v>265</v>
      </c>
      <c r="O45" s="154" t="s">
        <v>265</v>
      </c>
      <c r="P45" s="271" t="s">
        <v>265</v>
      </c>
      <c r="Q45" s="154" t="s">
        <v>265</v>
      </c>
      <c r="R45" s="271" t="s">
        <v>265</v>
      </c>
      <c r="S45" s="174" t="s">
        <v>265</v>
      </c>
    </row>
    <row r="46" spans="1:19" s="9" customFormat="1" x14ac:dyDescent="0.2">
      <c r="A46" s="23"/>
      <c r="B46" s="318"/>
      <c r="C46" s="158"/>
      <c r="D46" s="159"/>
      <c r="E46" s="159"/>
      <c r="F46" s="159"/>
      <c r="G46" s="159"/>
      <c r="H46" s="159"/>
      <c r="I46" s="159"/>
      <c r="J46" s="159"/>
      <c r="K46" s="159"/>
      <c r="L46" s="159"/>
      <c r="M46" s="159"/>
      <c r="N46" s="159"/>
      <c r="O46" s="159"/>
      <c r="P46" s="159"/>
      <c r="Q46" s="159"/>
      <c r="R46" s="159"/>
      <c r="S46" s="175"/>
    </row>
    <row r="47" spans="1:19" s="9" customFormat="1" x14ac:dyDescent="0.2">
      <c r="A47" s="23"/>
      <c r="B47" s="228" t="s">
        <v>103</v>
      </c>
      <c r="C47" s="118" t="s">
        <v>16</v>
      </c>
      <c r="D47" s="94"/>
      <c r="E47" s="94"/>
      <c r="F47" s="94"/>
      <c r="G47" s="94"/>
      <c r="H47" s="94"/>
      <c r="I47" s="94"/>
      <c r="J47" s="94"/>
      <c r="K47" s="94"/>
      <c r="L47" s="94"/>
      <c r="M47" s="94"/>
      <c r="N47" s="94"/>
      <c r="O47" s="94"/>
      <c r="P47" s="94"/>
      <c r="Q47" s="94"/>
      <c r="R47" s="94"/>
      <c r="S47" s="176"/>
    </row>
    <row r="48" spans="1:19" ht="25.5" x14ac:dyDescent="0.2">
      <c r="A48" s="23" t="s">
        <v>80</v>
      </c>
      <c r="B48" s="155" t="s">
        <v>98</v>
      </c>
      <c r="C48" s="156"/>
      <c r="D48" s="272" t="str">
        <f t="shared" ref="D48:S48" si="4">D9</f>
        <v>General Fund Appropriations</v>
      </c>
      <c r="E48" s="157" t="str">
        <f t="shared" si="4"/>
        <v>General Fund Appropriations</v>
      </c>
      <c r="F48" s="272" t="str">
        <f t="shared" si="4"/>
        <v>Capital Reserve Fund</v>
      </c>
      <c r="G48" s="157" t="str">
        <f t="shared" si="4"/>
        <v>Family &amp; Circuit Court Filing Fee</v>
      </c>
      <c r="H48" s="272" t="str">
        <f t="shared" si="4"/>
        <v>Conviction Surcharge 1</v>
      </c>
      <c r="I48" s="157" t="str">
        <f t="shared" si="4"/>
        <v>Court Fine 1</v>
      </c>
      <c r="J48" s="272" t="str">
        <f t="shared" si="4"/>
        <v>Traffic Education Program Fee (Magistrate Court)</v>
      </c>
      <c r="K48" s="157" t="str">
        <f t="shared" si="4"/>
        <v>Traffic Education Program Fee (Municipal Court)</v>
      </c>
      <c r="L48" s="272" t="str">
        <f t="shared" si="4"/>
        <v>Donations</v>
      </c>
      <c r="M48" s="157" t="str">
        <f t="shared" si="4"/>
        <v>Civil Action Application Fee</v>
      </c>
      <c r="N48" s="272" t="str">
        <f t="shared" si="4"/>
        <v xml:space="preserve">Investment Earnings 1 </v>
      </c>
      <c r="O48" s="157" t="str">
        <f t="shared" si="4"/>
        <v>Public Defender Application Fee</v>
      </c>
      <c r="P48" s="272" t="str">
        <f t="shared" si="4"/>
        <v>Court Fines 2</v>
      </c>
      <c r="Q48" s="157" t="str">
        <f t="shared" si="4"/>
        <v>Conviction Surcharge 2</v>
      </c>
      <c r="R48" s="272" t="str">
        <f t="shared" si="4"/>
        <v>Investment Earnings 2</v>
      </c>
      <c r="S48" s="177" t="str">
        <f t="shared" si="4"/>
        <v>Federal Grant</v>
      </c>
    </row>
    <row r="49" spans="1:19" x14ac:dyDescent="0.2">
      <c r="A49" s="23" t="s">
        <v>81</v>
      </c>
      <c r="B49" s="75" t="s">
        <v>294</v>
      </c>
      <c r="C49" s="76"/>
      <c r="D49" s="273"/>
      <c r="E49" s="77"/>
      <c r="F49" s="273"/>
      <c r="G49" s="77"/>
      <c r="H49" s="273"/>
      <c r="I49" s="77"/>
      <c r="J49" s="273"/>
      <c r="K49" s="77"/>
      <c r="L49" s="273"/>
      <c r="M49" s="77"/>
      <c r="N49" s="273"/>
      <c r="O49" s="77"/>
      <c r="P49" s="273"/>
      <c r="Q49" s="77"/>
      <c r="R49" s="273"/>
      <c r="S49" s="178">
        <v>1</v>
      </c>
    </row>
    <row r="50" spans="1:19" ht="237.75" customHeight="1" x14ac:dyDescent="0.2">
      <c r="A50" s="2" t="s">
        <v>82</v>
      </c>
      <c r="B50" s="353" t="s">
        <v>101</v>
      </c>
      <c r="C50" s="73"/>
      <c r="D50" s="274" t="s">
        <v>314</v>
      </c>
      <c r="E50" s="74" t="s">
        <v>302</v>
      </c>
      <c r="F50" s="274" t="s">
        <v>303</v>
      </c>
      <c r="G50" s="74"/>
      <c r="H50" s="274"/>
      <c r="I50" s="74" t="s">
        <v>322</v>
      </c>
      <c r="J50" s="274"/>
      <c r="K50" s="74"/>
      <c r="L50" s="274"/>
      <c r="M50" s="74"/>
      <c r="N50" s="274"/>
      <c r="O50" s="74"/>
      <c r="P50" s="274" t="s">
        <v>304</v>
      </c>
      <c r="Q50" s="74"/>
      <c r="R50" s="274"/>
      <c r="S50" s="179" t="s">
        <v>315</v>
      </c>
    </row>
    <row r="51" spans="1:19" ht="135.75" customHeight="1" x14ac:dyDescent="0.2">
      <c r="A51" s="23" t="s">
        <v>83</v>
      </c>
      <c r="B51" s="75" t="s">
        <v>21</v>
      </c>
      <c r="C51" s="78"/>
      <c r="D51" s="273" t="str">
        <f t="shared" ref="D51:S51" si="5">D33</f>
        <v>I. Administration;  I.E. Rule 608 Appointment Fund;  II. Division of Appellate Defense;   III. Office of Circuit Public Defender;  III. A. Defense of Indigents/Per Capita; III.B. DUI Defense of Indigents;  III.C. Criminal Domestic Violence; V. Employee Benefits.</v>
      </c>
      <c r="E51" s="77" t="str">
        <f t="shared" si="5"/>
        <v>I. Administration</v>
      </c>
      <c r="F51" s="273" t="str">
        <f t="shared" si="5"/>
        <v>I. Administration</v>
      </c>
      <c r="G51" s="77" t="str">
        <f t="shared" si="5"/>
        <v xml:space="preserve"> I. Administration; II. Division of Appellate Defense</v>
      </c>
      <c r="H51" s="273" t="str">
        <f t="shared" si="5"/>
        <v xml:space="preserve"> II. Division of Appellate Defense</v>
      </c>
      <c r="I51" s="77" t="str">
        <f t="shared" si="5"/>
        <v>III.A. Defense of Indigents/Per Capita</v>
      </c>
      <c r="J51" s="273" t="str">
        <f t="shared" si="5"/>
        <v>I.F. Professional Training &amp; Development</v>
      </c>
      <c r="K51" s="77" t="str">
        <f t="shared" si="5"/>
        <v>I.F. Professional Training &amp; Development</v>
      </c>
      <c r="L51" s="273" t="str">
        <f t="shared" si="5"/>
        <v>I.F. Professional Training &amp; Development</v>
      </c>
      <c r="M51" s="77" t="str">
        <f t="shared" si="5"/>
        <v>I.F. Professional Training &amp; Development</v>
      </c>
      <c r="N51" s="273" t="str">
        <f t="shared" si="5"/>
        <v>I.F. Professional Training &amp; Development</v>
      </c>
      <c r="O51" s="77" t="str">
        <f t="shared" si="5"/>
        <v>I.A. Death Penalty Trial Fund; I.B. Conflict Fund; III.A. Defense of Indigents/Per Capita</v>
      </c>
      <c r="P51" s="273" t="str">
        <f t="shared" si="5"/>
        <v>I. Administration; I.A. Death Penalty Trial Fund; I.B. Conflict Fund; I.C. Legal Aid Funding; I.E Court Fine Assessment; II. Division of Appellate Defense; III.A. Defense of Indigents/Per Capita; IV. Death Penalty Trial Division; V. Employee Benefits</v>
      </c>
      <c r="Q51" s="77" t="str">
        <f t="shared" si="5"/>
        <v xml:space="preserve"> I.B. Conflict Fund; III.A. Defense of Indigents/Per Capita</v>
      </c>
      <c r="R51" s="273" t="str">
        <f t="shared" si="5"/>
        <v>I.A. Death Penalty Trial Fund; I.B. Conflict Fund; III.A. Defense of Indigents/Per Capita</v>
      </c>
      <c r="S51" s="178" t="str">
        <f t="shared" si="5"/>
        <v>I. Administration</v>
      </c>
    </row>
    <row r="52" spans="1:19" s="35" customFormat="1" x14ac:dyDescent="0.2">
      <c r="A52" s="160" t="s">
        <v>84</v>
      </c>
      <c r="B52" s="161" t="s">
        <v>19</v>
      </c>
      <c r="C52" s="162">
        <f t="shared" ref="C52:S52" si="6">C40</f>
        <v>44253861.369999997</v>
      </c>
      <c r="D52" s="275">
        <f t="shared" si="6"/>
        <v>29895488</v>
      </c>
      <c r="E52" s="162">
        <f t="shared" si="6"/>
        <v>100000</v>
      </c>
      <c r="F52" s="275">
        <f t="shared" si="6"/>
        <v>137906</v>
      </c>
      <c r="G52" s="162">
        <f t="shared" si="6"/>
        <v>352600</v>
      </c>
      <c r="H52" s="275">
        <f t="shared" si="6"/>
        <v>0</v>
      </c>
      <c r="I52" s="162">
        <f t="shared" si="6"/>
        <v>900000</v>
      </c>
      <c r="J52" s="275">
        <f t="shared" si="6"/>
        <v>220000</v>
      </c>
      <c r="K52" s="162">
        <f t="shared" si="6"/>
        <v>0</v>
      </c>
      <c r="L52" s="275">
        <f t="shared" si="6"/>
        <v>0</v>
      </c>
      <c r="M52" s="162">
        <f t="shared" si="6"/>
        <v>32000</v>
      </c>
      <c r="N52" s="275">
        <f t="shared" si="6"/>
        <v>0</v>
      </c>
      <c r="O52" s="162">
        <f t="shared" si="6"/>
        <v>12417272</v>
      </c>
      <c r="P52" s="275">
        <f t="shared" si="6"/>
        <v>0</v>
      </c>
      <c r="Q52" s="162">
        <f t="shared" si="6"/>
        <v>0</v>
      </c>
      <c r="R52" s="275">
        <f t="shared" si="6"/>
        <v>0</v>
      </c>
      <c r="S52" s="180">
        <f t="shared" si="6"/>
        <v>198595.37</v>
      </c>
    </row>
    <row r="53" spans="1:19" s="9" customFormat="1" x14ac:dyDescent="0.2">
      <c r="A53" s="23"/>
      <c r="B53" s="146"/>
      <c r="C53" s="144"/>
      <c r="D53" s="165"/>
      <c r="E53" s="165"/>
      <c r="F53" s="165"/>
      <c r="G53" s="165"/>
      <c r="H53" s="165"/>
      <c r="I53" s="165"/>
      <c r="J53" s="165"/>
      <c r="K53" s="165"/>
      <c r="L53" s="165"/>
      <c r="M53" s="165"/>
      <c r="N53" s="165"/>
      <c r="O53" s="165"/>
      <c r="P53" s="165"/>
      <c r="Q53" s="165"/>
      <c r="R53" s="165"/>
      <c r="S53" s="181"/>
    </row>
    <row r="54" spans="1:19" s="9" customFormat="1" ht="25.5" x14ac:dyDescent="0.2">
      <c r="A54" s="23"/>
      <c r="B54" s="182" t="s">
        <v>102</v>
      </c>
      <c r="C54" s="112" t="s">
        <v>16</v>
      </c>
      <c r="D54" s="143"/>
      <c r="E54" s="143"/>
      <c r="F54" s="143"/>
      <c r="G54" s="143"/>
      <c r="H54" s="143"/>
      <c r="I54" s="143"/>
      <c r="J54" s="143"/>
      <c r="K54" s="143"/>
      <c r="L54" s="143"/>
      <c r="M54" s="143"/>
      <c r="N54" s="143"/>
      <c r="O54" s="143"/>
      <c r="P54" s="143"/>
      <c r="Q54" s="143"/>
      <c r="R54" s="143"/>
      <c r="S54" s="183"/>
    </row>
    <row r="55" spans="1:19" ht="25.5" x14ac:dyDescent="0.2">
      <c r="A55" s="23"/>
      <c r="B55" s="163" t="s">
        <v>203</v>
      </c>
      <c r="C55" s="164"/>
      <c r="D55" s="277"/>
      <c r="E55" s="164"/>
      <c r="F55" s="277"/>
      <c r="G55" s="164"/>
      <c r="H55" s="277"/>
      <c r="I55" s="164"/>
      <c r="J55" s="277"/>
      <c r="K55" s="164"/>
      <c r="L55" s="277"/>
      <c r="M55" s="164"/>
      <c r="N55" s="277"/>
      <c r="O55" s="164"/>
      <c r="P55" s="277"/>
      <c r="Q55" s="164"/>
      <c r="R55" s="277"/>
      <c r="S55" s="184"/>
    </row>
    <row r="56" spans="1:19" x14ac:dyDescent="0.2">
      <c r="A56" s="23"/>
      <c r="B56" s="98" t="s">
        <v>204</v>
      </c>
      <c r="C56" s="79">
        <f t="shared" ref="C56:C67" si="7">SUM(D56:CM56)</f>
        <v>34524212.149999999</v>
      </c>
      <c r="D56" s="278">
        <f>12301049+976593+1377185+25925.07+2261664+373356.81+17972.91+106304.21+1552194.45+338528.84+8194638.04</f>
        <v>27525411.329999998</v>
      </c>
      <c r="E56" s="79"/>
      <c r="F56" s="278">
        <v>18271.75</v>
      </c>
      <c r="G56" s="79"/>
      <c r="H56" s="278"/>
      <c r="I56" s="79">
        <v>637303.16</v>
      </c>
      <c r="J56" s="278">
        <v>2247.87</v>
      </c>
      <c r="K56" s="79"/>
      <c r="L56" s="278"/>
      <c r="M56" s="79"/>
      <c r="N56" s="278"/>
      <c r="O56" s="79">
        <f>1687909.98+369961.43+1000000+687780.05+97864.93+180650.58+1012652.22+310193.62+654499.52+208519.38+500</f>
        <v>6210531.71</v>
      </c>
      <c r="P56" s="278"/>
      <c r="Q56" s="79"/>
      <c r="R56" s="278"/>
      <c r="S56" s="185">
        <v>130446.33</v>
      </c>
    </row>
    <row r="57" spans="1:19" ht="38.25" hidden="1" outlineLevel="1" x14ac:dyDescent="0.2">
      <c r="A57" s="23"/>
      <c r="B57" s="99" t="s">
        <v>205</v>
      </c>
      <c r="C57" s="79">
        <f t="shared" si="7"/>
        <v>0</v>
      </c>
      <c r="D57" s="278"/>
      <c r="E57" s="79"/>
      <c r="F57" s="278"/>
      <c r="G57" s="79"/>
      <c r="H57" s="278"/>
      <c r="I57" s="79"/>
      <c r="J57" s="278"/>
      <c r="K57" s="79"/>
      <c r="L57" s="278"/>
      <c r="M57" s="79"/>
      <c r="N57" s="278"/>
      <c r="O57" s="79"/>
      <c r="P57" s="278"/>
      <c r="Q57" s="79"/>
      <c r="R57" s="278"/>
      <c r="S57" s="185"/>
    </row>
    <row r="58" spans="1:19" ht="38.25" hidden="1" outlineLevel="1" x14ac:dyDescent="0.2">
      <c r="A58" s="23"/>
      <c r="B58" s="99" t="s">
        <v>224</v>
      </c>
      <c r="C58" s="79">
        <f t="shared" si="7"/>
        <v>0</v>
      </c>
      <c r="D58" s="278"/>
      <c r="E58" s="79"/>
      <c r="F58" s="278"/>
      <c r="G58" s="79"/>
      <c r="H58" s="278"/>
      <c r="I58" s="79"/>
      <c r="J58" s="278"/>
      <c r="K58" s="79"/>
      <c r="L58" s="278"/>
      <c r="M58" s="79"/>
      <c r="N58" s="278"/>
      <c r="O58" s="79"/>
      <c r="P58" s="278"/>
      <c r="Q58" s="79"/>
      <c r="R58" s="278"/>
      <c r="S58" s="185"/>
    </row>
    <row r="59" spans="1:19" hidden="1" outlineLevel="1" x14ac:dyDescent="0.2">
      <c r="A59" s="23"/>
      <c r="B59" s="99" t="s">
        <v>223</v>
      </c>
      <c r="C59" s="79">
        <f t="shared" si="7"/>
        <v>0</v>
      </c>
      <c r="D59" s="278"/>
      <c r="E59" s="79"/>
      <c r="F59" s="278"/>
      <c r="G59" s="79"/>
      <c r="H59" s="278"/>
      <c r="I59" s="79"/>
      <c r="J59" s="278"/>
      <c r="K59" s="79"/>
      <c r="L59" s="278"/>
      <c r="M59" s="79"/>
      <c r="N59" s="278"/>
      <c r="O59" s="79"/>
      <c r="P59" s="278"/>
      <c r="Q59" s="79"/>
      <c r="R59" s="278"/>
      <c r="S59" s="185"/>
    </row>
    <row r="60" spans="1:19" ht="25.5" hidden="1" outlineLevel="1" x14ac:dyDescent="0.2">
      <c r="A60" s="23"/>
      <c r="B60" s="99" t="s">
        <v>222</v>
      </c>
      <c r="C60" s="79">
        <f t="shared" si="7"/>
        <v>0</v>
      </c>
      <c r="D60" s="278"/>
      <c r="E60" s="79"/>
      <c r="F60" s="278"/>
      <c r="G60" s="79"/>
      <c r="H60" s="278"/>
      <c r="I60" s="79"/>
      <c r="J60" s="278"/>
      <c r="K60" s="79"/>
      <c r="L60" s="278"/>
      <c r="M60" s="79"/>
      <c r="N60" s="278"/>
      <c r="O60" s="79"/>
      <c r="P60" s="278"/>
      <c r="Q60" s="79"/>
      <c r="R60" s="278"/>
      <c r="S60" s="185"/>
    </row>
    <row r="61" spans="1:19" ht="25.5" hidden="1" outlineLevel="1" x14ac:dyDescent="0.2">
      <c r="A61" s="23"/>
      <c r="B61" s="99" t="s">
        <v>221</v>
      </c>
      <c r="C61" s="79">
        <f t="shared" si="7"/>
        <v>0</v>
      </c>
      <c r="D61" s="278"/>
      <c r="E61" s="79"/>
      <c r="F61" s="278"/>
      <c r="G61" s="79"/>
      <c r="H61" s="278"/>
      <c r="I61" s="79"/>
      <c r="J61" s="278"/>
      <c r="K61" s="79"/>
      <c r="L61" s="278"/>
      <c r="M61" s="79"/>
      <c r="N61" s="278"/>
      <c r="O61" s="79"/>
      <c r="P61" s="278"/>
      <c r="Q61" s="79"/>
      <c r="R61" s="278"/>
      <c r="S61" s="185"/>
    </row>
    <row r="62" spans="1:19" collapsed="1" x14ac:dyDescent="0.2">
      <c r="A62" s="23"/>
      <c r="B62" s="98" t="s">
        <v>206</v>
      </c>
      <c r="C62" s="79">
        <f t="shared" si="7"/>
        <v>2081018.4299999997</v>
      </c>
      <c r="D62" s="278">
        <f>732411+324699.96+169264.42</f>
        <v>1226375.3799999999</v>
      </c>
      <c r="E62" s="79"/>
      <c r="F62" s="278">
        <v>18271.75</v>
      </c>
      <c r="G62" s="79">
        <v>259683.67</v>
      </c>
      <c r="H62" s="278"/>
      <c r="I62" s="79"/>
      <c r="J62" s="278"/>
      <c r="K62" s="79"/>
      <c r="L62" s="278"/>
      <c r="M62" s="79"/>
      <c r="N62" s="278"/>
      <c r="O62" s="79">
        <f>398910.22+27756.2+59695.92+90325.29</f>
        <v>576687.63</v>
      </c>
      <c r="P62" s="278"/>
      <c r="Q62" s="79"/>
      <c r="R62" s="278"/>
      <c r="S62" s="185"/>
    </row>
    <row r="63" spans="1:19" ht="25.5" hidden="1" outlineLevel="1" x14ac:dyDescent="0.2">
      <c r="A63" s="23"/>
      <c r="B63" s="99" t="s">
        <v>207</v>
      </c>
      <c r="C63" s="79">
        <f t="shared" si="7"/>
        <v>0</v>
      </c>
      <c r="D63" s="278"/>
      <c r="E63" s="79"/>
      <c r="F63" s="278"/>
      <c r="G63" s="79"/>
      <c r="H63" s="278"/>
      <c r="I63" s="79"/>
      <c r="J63" s="278"/>
      <c r="K63" s="79"/>
      <c r="L63" s="278"/>
      <c r="M63" s="79"/>
      <c r="N63" s="278"/>
      <c r="O63" s="79"/>
      <c r="P63" s="278"/>
      <c r="Q63" s="79"/>
      <c r="R63" s="278"/>
      <c r="S63" s="185"/>
    </row>
    <row r="64" spans="1:19" ht="25.5" hidden="1" outlineLevel="1" x14ac:dyDescent="0.2">
      <c r="A64" s="23"/>
      <c r="B64" s="99" t="s">
        <v>208</v>
      </c>
      <c r="C64" s="79">
        <f t="shared" si="7"/>
        <v>0</v>
      </c>
      <c r="D64" s="278"/>
      <c r="E64" s="79"/>
      <c r="F64" s="278"/>
      <c r="G64" s="79"/>
      <c r="H64" s="278"/>
      <c r="I64" s="79"/>
      <c r="J64" s="278"/>
      <c r="K64" s="79"/>
      <c r="L64" s="278"/>
      <c r="M64" s="79"/>
      <c r="N64" s="278"/>
      <c r="O64" s="79"/>
      <c r="P64" s="278"/>
      <c r="Q64" s="79"/>
      <c r="R64" s="278"/>
      <c r="S64" s="185"/>
    </row>
    <row r="65" spans="1:19" collapsed="1" x14ac:dyDescent="0.2">
      <c r="A65" s="23"/>
      <c r="B65" s="98" t="s">
        <v>209</v>
      </c>
      <c r="C65" s="79">
        <f t="shared" si="7"/>
        <v>848614.93</v>
      </c>
      <c r="D65" s="278">
        <v>169264.42</v>
      </c>
      <c r="E65" s="79"/>
      <c r="F65" s="278">
        <v>18271.75</v>
      </c>
      <c r="G65" s="79"/>
      <c r="H65" s="278"/>
      <c r="I65" s="79"/>
      <c r="J65" s="278"/>
      <c r="K65" s="79"/>
      <c r="L65" s="278"/>
      <c r="M65" s="79"/>
      <c r="N65" s="278"/>
      <c r="O65" s="79">
        <f>446373.74+6371.58+118008.15+90325.29</f>
        <v>661078.76</v>
      </c>
      <c r="P65" s="278"/>
      <c r="Q65" s="79"/>
      <c r="R65" s="278"/>
      <c r="S65" s="185"/>
    </row>
    <row r="66" spans="1:19" ht="25.5" hidden="1" outlineLevel="1" x14ac:dyDescent="0.2">
      <c r="A66" s="23"/>
      <c r="B66" s="81" t="s">
        <v>210</v>
      </c>
      <c r="C66" s="79">
        <f t="shared" si="7"/>
        <v>0</v>
      </c>
      <c r="D66" s="278"/>
      <c r="E66" s="79"/>
      <c r="F66" s="278"/>
      <c r="G66" s="79"/>
      <c r="H66" s="278"/>
      <c r="I66" s="79"/>
      <c r="J66" s="278"/>
      <c r="K66" s="79"/>
      <c r="L66" s="278"/>
      <c r="M66" s="79"/>
      <c r="N66" s="278"/>
      <c r="O66" s="79"/>
      <c r="P66" s="278"/>
      <c r="Q66" s="79"/>
      <c r="R66" s="278"/>
      <c r="S66" s="185"/>
    </row>
    <row r="67" spans="1:19" ht="25.5" hidden="1" outlineLevel="1" x14ac:dyDescent="0.2">
      <c r="A67" s="23"/>
      <c r="B67" s="81" t="s">
        <v>211</v>
      </c>
      <c r="C67" s="79">
        <f t="shared" si="7"/>
        <v>0</v>
      </c>
      <c r="D67" s="278"/>
      <c r="E67" s="79"/>
      <c r="F67" s="278"/>
      <c r="G67" s="79"/>
      <c r="H67" s="278"/>
      <c r="I67" s="79"/>
      <c r="J67" s="278"/>
      <c r="K67" s="79"/>
      <c r="L67" s="278"/>
      <c r="M67" s="79"/>
      <c r="N67" s="278"/>
      <c r="O67" s="79"/>
      <c r="P67" s="278"/>
      <c r="Q67" s="79"/>
      <c r="R67" s="278"/>
      <c r="S67" s="185"/>
    </row>
    <row r="68" spans="1:19" ht="25.5" collapsed="1" x14ac:dyDescent="0.2">
      <c r="A68" s="23"/>
      <c r="B68" s="80" t="s">
        <v>212</v>
      </c>
      <c r="C68" s="79"/>
      <c r="D68" s="278"/>
      <c r="E68" s="79"/>
      <c r="F68" s="278"/>
      <c r="G68" s="79"/>
      <c r="H68" s="278"/>
      <c r="I68" s="79"/>
      <c r="J68" s="278"/>
      <c r="K68" s="79"/>
      <c r="L68" s="278"/>
      <c r="M68" s="79"/>
      <c r="N68" s="278"/>
      <c r="O68" s="79"/>
      <c r="P68" s="278"/>
      <c r="Q68" s="79"/>
      <c r="R68" s="278"/>
      <c r="S68" s="185"/>
    </row>
    <row r="69" spans="1:19" ht="25.5" x14ac:dyDescent="0.2">
      <c r="A69" s="23"/>
      <c r="B69" s="98" t="s">
        <v>213</v>
      </c>
      <c r="C69" s="79">
        <f t="shared" ref="C69:C76" si="8">SUM(D69:CM69)</f>
        <v>104413.5</v>
      </c>
      <c r="D69" s="278">
        <f>41040+9975.86</f>
        <v>51015.86</v>
      </c>
      <c r="E69" s="79"/>
      <c r="F69" s="278">
        <v>18271.75</v>
      </c>
      <c r="G69" s="79"/>
      <c r="H69" s="278"/>
      <c r="I69" s="79"/>
      <c r="J69" s="278"/>
      <c r="K69" s="79"/>
      <c r="L69" s="278"/>
      <c r="M69" s="79"/>
      <c r="N69" s="278"/>
      <c r="O69" s="79">
        <v>35125.89</v>
      </c>
      <c r="P69" s="278"/>
      <c r="Q69" s="79"/>
      <c r="R69" s="278"/>
      <c r="S69" s="185"/>
    </row>
    <row r="70" spans="1:19" hidden="1" outlineLevel="1" x14ac:dyDescent="0.2">
      <c r="A70" s="23"/>
      <c r="B70" s="99" t="s">
        <v>214</v>
      </c>
      <c r="C70" s="79">
        <f t="shared" si="8"/>
        <v>0</v>
      </c>
      <c r="D70" s="278"/>
      <c r="E70" s="79"/>
      <c r="F70" s="278"/>
      <c r="G70" s="79"/>
      <c r="H70" s="278"/>
      <c r="I70" s="79"/>
      <c r="J70" s="278"/>
      <c r="K70" s="79"/>
      <c r="L70" s="278"/>
      <c r="M70" s="79"/>
      <c r="N70" s="278"/>
      <c r="O70" s="79"/>
      <c r="P70" s="278"/>
      <c r="Q70" s="79"/>
      <c r="R70" s="278"/>
      <c r="S70" s="185"/>
    </row>
    <row r="71" spans="1:19" hidden="1" outlineLevel="1" x14ac:dyDescent="0.2">
      <c r="A71" s="23"/>
      <c r="B71" s="99" t="s">
        <v>215</v>
      </c>
      <c r="C71" s="79">
        <f t="shared" si="8"/>
        <v>0</v>
      </c>
      <c r="D71" s="278"/>
      <c r="E71" s="79"/>
      <c r="F71" s="278"/>
      <c r="G71" s="79"/>
      <c r="H71" s="278"/>
      <c r="I71" s="79"/>
      <c r="J71" s="278"/>
      <c r="K71" s="79"/>
      <c r="L71" s="278"/>
      <c r="M71" s="79"/>
      <c r="N71" s="278"/>
      <c r="O71" s="79"/>
      <c r="P71" s="278"/>
      <c r="Q71" s="79"/>
      <c r="R71" s="278"/>
      <c r="S71" s="185"/>
    </row>
    <row r="72" spans="1:19" ht="25.5" hidden="1" outlineLevel="1" x14ac:dyDescent="0.2">
      <c r="A72" s="23"/>
      <c r="B72" s="99" t="s">
        <v>216</v>
      </c>
      <c r="C72" s="79">
        <f t="shared" si="8"/>
        <v>0</v>
      </c>
      <c r="D72" s="278"/>
      <c r="E72" s="79"/>
      <c r="F72" s="278"/>
      <c r="G72" s="79"/>
      <c r="H72" s="278"/>
      <c r="I72" s="79"/>
      <c r="J72" s="278"/>
      <c r="K72" s="79"/>
      <c r="L72" s="278"/>
      <c r="M72" s="79"/>
      <c r="N72" s="278"/>
      <c r="O72" s="79"/>
      <c r="P72" s="278"/>
      <c r="Q72" s="79"/>
      <c r="R72" s="278"/>
      <c r="S72" s="185"/>
    </row>
    <row r="73" spans="1:19" collapsed="1" x14ac:dyDescent="0.2">
      <c r="A73" s="23"/>
      <c r="B73" s="98" t="s">
        <v>217</v>
      </c>
      <c r="C73" s="79">
        <f t="shared" si="8"/>
        <v>2685.05</v>
      </c>
      <c r="D73" s="278">
        <f>2160+525.05</f>
        <v>2685.05</v>
      </c>
      <c r="E73" s="79"/>
      <c r="F73" s="278"/>
      <c r="G73" s="79"/>
      <c r="H73" s="278"/>
      <c r="I73" s="79"/>
      <c r="J73" s="278"/>
      <c r="K73" s="79"/>
      <c r="L73" s="278"/>
      <c r="M73" s="79"/>
      <c r="N73" s="278"/>
      <c r="O73" s="79"/>
      <c r="P73" s="278"/>
      <c r="Q73" s="79"/>
      <c r="R73" s="278"/>
      <c r="S73" s="185"/>
    </row>
    <row r="74" spans="1:19" hidden="1" outlineLevel="1" x14ac:dyDescent="0.2">
      <c r="A74" s="23"/>
      <c r="B74" s="99" t="s">
        <v>218</v>
      </c>
      <c r="C74" s="79">
        <f t="shared" si="8"/>
        <v>0</v>
      </c>
      <c r="D74" s="278"/>
      <c r="E74" s="79"/>
      <c r="F74" s="278"/>
      <c r="G74" s="79"/>
      <c r="H74" s="278"/>
      <c r="I74" s="79"/>
      <c r="J74" s="278"/>
      <c r="K74" s="79"/>
      <c r="L74" s="278"/>
      <c r="M74" s="79"/>
      <c r="N74" s="278"/>
      <c r="O74" s="79"/>
      <c r="P74" s="278"/>
      <c r="Q74" s="79"/>
      <c r="R74" s="278"/>
      <c r="S74" s="185"/>
    </row>
    <row r="75" spans="1:19" ht="25.5" hidden="1" outlineLevel="1" x14ac:dyDescent="0.2">
      <c r="A75" s="23"/>
      <c r="B75" s="99" t="s">
        <v>219</v>
      </c>
      <c r="C75" s="79">
        <f t="shared" si="8"/>
        <v>0</v>
      </c>
      <c r="D75" s="278"/>
      <c r="E75" s="79"/>
      <c r="F75" s="278"/>
      <c r="G75" s="79"/>
      <c r="H75" s="278"/>
      <c r="I75" s="79"/>
      <c r="J75" s="278"/>
      <c r="K75" s="79"/>
      <c r="L75" s="278"/>
      <c r="M75" s="79"/>
      <c r="N75" s="278"/>
      <c r="O75" s="79"/>
      <c r="P75" s="278"/>
      <c r="Q75" s="79"/>
      <c r="R75" s="278"/>
      <c r="S75" s="185"/>
    </row>
    <row r="76" spans="1:19" s="105" customFormat="1" collapsed="1" x14ac:dyDescent="0.2">
      <c r="A76" s="14" t="s">
        <v>85</v>
      </c>
      <c r="B76" s="91" t="s">
        <v>108</v>
      </c>
      <c r="C76" s="100">
        <f t="shared" si="8"/>
        <v>37560944.060000002</v>
      </c>
      <c r="D76" s="279">
        <f>SUM(D55:D75)</f>
        <v>28974752.039999999</v>
      </c>
      <c r="E76" s="166">
        <f t="shared" ref="E76:G76" si="9">SUM(E55:E75)</f>
        <v>0</v>
      </c>
      <c r="F76" s="279">
        <f t="shared" si="9"/>
        <v>73087</v>
      </c>
      <c r="G76" s="166">
        <f t="shared" si="9"/>
        <v>259683.67</v>
      </c>
      <c r="H76" s="279">
        <f>SUM(H55:H75)</f>
        <v>0</v>
      </c>
      <c r="I76" s="166">
        <f t="shared" ref="I76:S76" si="10">SUM(I55:I75)</f>
        <v>637303.16</v>
      </c>
      <c r="J76" s="279">
        <f t="shared" si="10"/>
        <v>2247.87</v>
      </c>
      <c r="K76" s="166">
        <f t="shared" si="10"/>
        <v>0</v>
      </c>
      <c r="L76" s="279">
        <f t="shared" si="10"/>
        <v>0</v>
      </c>
      <c r="M76" s="166">
        <f t="shared" si="10"/>
        <v>0</v>
      </c>
      <c r="N76" s="279">
        <f t="shared" si="10"/>
        <v>0</v>
      </c>
      <c r="O76" s="166">
        <f t="shared" si="10"/>
        <v>7483423.9899999993</v>
      </c>
      <c r="P76" s="279">
        <f t="shared" si="10"/>
        <v>0</v>
      </c>
      <c r="Q76" s="166">
        <f t="shared" si="10"/>
        <v>0</v>
      </c>
      <c r="R76" s="279">
        <f t="shared" si="10"/>
        <v>0</v>
      </c>
      <c r="S76" s="186">
        <f t="shared" si="10"/>
        <v>130446.33</v>
      </c>
    </row>
    <row r="77" spans="1:19" s="9" customFormat="1" x14ac:dyDescent="0.2">
      <c r="A77" s="2"/>
      <c r="B77" s="319"/>
      <c r="C77" s="92"/>
      <c r="D77" s="93"/>
      <c r="E77" s="93"/>
      <c r="F77" s="93"/>
      <c r="G77" s="93"/>
      <c r="H77" s="93"/>
      <c r="I77" s="93"/>
      <c r="J77" s="93"/>
      <c r="K77" s="93"/>
      <c r="L77" s="93"/>
      <c r="M77" s="93"/>
      <c r="N77" s="93"/>
      <c r="O77" s="93"/>
      <c r="P77" s="93"/>
      <c r="Q77" s="93"/>
      <c r="R77" s="93"/>
      <c r="S77" s="187"/>
    </row>
    <row r="78" spans="1:19" s="9" customFormat="1" ht="25.5" x14ac:dyDescent="0.2">
      <c r="A78" s="2" t="s">
        <v>142</v>
      </c>
      <c r="B78" s="24" t="s">
        <v>297</v>
      </c>
      <c r="C78" s="89"/>
      <c r="D78" s="90"/>
      <c r="E78" s="90"/>
      <c r="F78" s="90"/>
      <c r="G78" s="90"/>
      <c r="H78" s="90"/>
      <c r="I78" s="90"/>
      <c r="J78" s="90"/>
      <c r="K78" s="90"/>
      <c r="L78" s="90"/>
      <c r="M78" s="90"/>
      <c r="N78" s="90"/>
      <c r="O78" s="90"/>
      <c r="P78" s="90"/>
      <c r="Q78" s="90"/>
      <c r="R78" s="90"/>
      <c r="S78" s="188"/>
    </row>
    <row r="79" spans="1:19" s="9" customFormat="1" x14ac:dyDescent="0.2">
      <c r="A79" s="2"/>
      <c r="B79" s="195"/>
      <c r="C79" s="167"/>
      <c r="D79" s="8"/>
      <c r="E79" s="8"/>
      <c r="F79" s="8"/>
      <c r="G79" s="8"/>
      <c r="H79" s="8"/>
      <c r="I79" s="8"/>
      <c r="J79" s="8"/>
      <c r="K79" s="8"/>
      <c r="L79" s="8"/>
      <c r="M79" s="8"/>
      <c r="N79" s="8"/>
      <c r="O79" s="8"/>
      <c r="P79" s="8"/>
      <c r="Q79" s="8"/>
      <c r="R79" s="8"/>
      <c r="S79" s="189"/>
    </row>
    <row r="80" spans="1:19" s="9" customFormat="1" x14ac:dyDescent="0.2">
      <c r="A80" s="2" t="s">
        <v>86</v>
      </c>
      <c r="B80" s="182" t="s">
        <v>25</v>
      </c>
      <c r="C80" s="118" t="s">
        <v>16</v>
      </c>
      <c r="D80" s="170"/>
      <c r="E80" s="170"/>
      <c r="F80" s="170"/>
      <c r="G80" s="170"/>
      <c r="H80" s="170"/>
      <c r="I80" s="170"/>
      <c r="J80" s="170"/>
      <c r="K80" s="170"/>
      <c r="L80" s="170"/>
      <c r="M80" s="170"/>
      <c r="N80" s="170"/>
      <c r="O80" s="170"/>
      <c r="P80" s="170"/>
      <c r="Q80" s="170"/>
      <c r="R80" s="170"/>
      <c r="S80" s="190"/>
    </row>
    <row r="81" spans="1:19" ht="25.5" x14ac:dyDescent="0.2">
      <c r="A81" s="2"/>
      <c r="B81" s="168" t="s">
        <v>296</v>
      </c>
      <c r="C81" s="171">
        <f>SUM(D81:CM81)</f>
        <v>1317793</v>
      </c>
      <c r="D81" s="280">
        <v>0</v>
      </c>
      <c r="E81" s="172">
        <v>0</v>
      </c>
      <c r="F81" s="280">
        <v>0</v>
      </c>
      <c r="G81" s="172">
        <v>0</v>
      </c>
      <c r="H81" s="280">
        <v>0</v>
      </c>
      <c r="I81" s="172">
        <v>0</v>
      </c>
      <c r="J81" s="280">
        <v>0</v>
      </c>
      <c r="K81" s="172">
        <v>0</v>
      </c>
      <c r="L81" s="280">
        <v>0</v>
      </c>
      <c r="M81" s="172">
        <v>0</v>
      </c>
      <c r="N81" s="280">
        <v>0</v>
      </c>
      <c r="O81" s="172">
        <v>1317793</v>
      </c>
      <c r="P81" s="280"/>
      <c r="Q81" s="172">
        <v>0</v>
      </c>
      <c r="R81" s="280">
        <v>0</v>
      </c>
      <c r="S81" s="191">
        <v>0</v>
      </c>
    </row>
    <row r="82" spans="1:19" s="9" customFormat="1" ht="13.5" thickBot="1" x14ac:dyDescent="0.25">
      <c r="A82" s="2" t="s">
        <v>87</v>
      </c>
      <c r="B82" s="46" t="s">
        <v>99</v>
      </c>
      <c r="C82" s="192">
        <f>SUM(D82:CM82)</f>
        <v>1317793</v>
      </c>
      <c r="D82" s="281">
        <f t="shared" ref="D82:S82" si="11">SUM(D81:D81)</f>
        <v>0</v>
      </c>
      <c r="E82" s="193">
        <f t="shared" si="11"/>
        <v>0</v>
      </c>
      <c r="F82" s="281">
        <f t="shared" si="11"/>
        <v>0</v>
      </c>
      <c r="G82" s="193">
        <f t="shared" si="11"/>
        <v>0</v>
      </c>
      <c r="H82" s="281">
        <f t="shared" si="11"/>
        <v>0</v>
      </c>
      <c r="I82" s="193">
        <f t="shared" si="11"/>
        <v>0</v>
      </c>
      <c r="J82" s="281">
        <f t="shared" si="11"/>
        <v>0</v>
      </c>
      <c r="K82" s="193">
        <f t="shared" si="11"/>
        <v>0</v>
      </c>
      <c r="L82" s="281">
        <f t="shared" si="11"/>
        <v>0</v>
      </c>
      <c r="M82" s="193">
        <f t="shared" si="11"/>
        <v>0</v>
      </c>
      <c r="N82" s="281">
        <f t="shared" si="11"/>
        <v>0</v>
      </c>
      <c r="O82" s="193">
        <f t="shared" si="11"/>
        <v>1317793</v>
      </c>
      <c r="P82" s="281">
        <f t="shared" si="11"/>
        <v>0</v>
      </c>
      <c r="Q82" s="193">
        <f t="shared" si="11"/>
        <v>0</v>
      </c>
      <c r="R82" s="281">
        <f t="shared" si="11"/>
        <v>0</v>
      </c>
      <c r="S82" s="194">
        <f t="shared" si="11"/>
        <v>0</v>
      </c>
    </row>
    <row r="83" spans="1:19" x14ac:dyDescent="0.2">
      <c r="A83" s="2"/>
      <c r="B83" s="22"/>
      <c r="C83" s="28"/>
      <c r="D83" s="26"/>
      <c r="E83" s="26"/>
      <c r="F83" s="26"/>
      <c r="G83" s="26"/>
      <c r="H83" s="26"/>
      <c r="I83" s="26"/>
      <c r="J83" s="26"/>
      <c r="K83" s="26"/>
      <c r="L83" s="26"/>
      <c r="M83" s="26"/>
      <c r="N83" s="26"/>
      <c r="O83" s="26"/>
      <c r="P83" s="26"/>
      <c r="Q83" s="26"/>
      <c r="R83" s="26"/>
      <c r="S83" s="26"/>
    </row>
    <row r="84" spans="1:19" ht="13.5" thickBot="1" x14ac:dyDescent="0.25">
      <c r="A84" s="23"/>
      <c r="B84" s="57" t="s">
        <v>120</v>
      </c>
      <c r="C84" s="34"/>
      <c r="D84" s="8"/>
      <c r="E84" s="8"/>
      <c r="F84" s="8"/>
      <c r="G84" s="8"/>
      <c r="H84" s="8"/>
      <c r="I84" s="8"/>
      <c r="J84" s="8"/>
      <c r="K84" s="8"/>
      <c r="L84" s="8"/>
      <c r="M84" s="8"/>
      <c r="N84" s="8"/>
      <c r="O84" s="8"/>
      <c r="P84" s="8"/>
      <c r="Q84" s="8"/>
      <c r="R84" s="8"/>
      <c r="S84" s="8"/>
    </row>
    <row r="85" spans="1:19" s="9" customFormat="1" x14ac:dyDescent="0.2">
      <c r="A85" s="23"/>
      <c r="B85" s="44" t="s">
        <v>60</v>
      </c>
      <c r="C85" s="42" t="s">
        <v>16</v>
      </c>
      <c r="D85" s="31"/>
      <c r="E85" s="31"/>
      <c r="F85" s="31"/>
      <c r="G85" s="31"/>
      <c r="H85" s="31"/>
      <c r="I85" s="31"/>
      <c r="J85" s="31"/>
      <c r="K85" s="31"/>
      <c r="L85" s="31"/>
      <c r="M85" s="31"/>
      <c r="N85" s="31"/>
      <c r="O85" s="31"/>
      <c r="P85" s="31"/>
      <c r="Q85" s="31"/>
      <c r="R85" s="31"/>
      <c r="S85" s="196"/>
    </row>
    <row r="86" spans="1:19" ht="25.5" x14ac:dyDescent="0.2">
      <c r="A86" s="23" t="s">
        <v>88</v>
      </c>
      <c r="B86" s="197" t="s">
        <v>98</v>
      </c>
      <c r="C86" s="63" t="s">
        <v>18</v>
      </c>
      <c r="D86" s="282" t="str">
        <f t="shared" ref="D86:S86" si="12">D9</f>
        <v>General Fund Appropriations</v>
      </c>
      <c r="E86" s="87" t="str">
        <f t="shared" si="12"/>
        <v>General Fund Appropriations</v>
      </c>
      <c r="F86" s="282" t="str">
        <f t="shared" si="12"/>
        <v>Capital Reserve Fund</v>
      </c>
      <c r="G86" s="87" t="str">
        <f t="shared" si="12"/>
        <v>Family &amp; Circuit Court Filing Fee</v>
      </c>
      <c r="H86" s="282" t="str">
        <f t="shared" si="12"/>
        <v>Conviction Surcharge 1</v>
      </c>
      <c r="I86" s="87" t="str">
        <f t="shared" si="12"/>
        <v>Court Fine 1</v>
      </c>
      <c r="J86" s="282" t="str">
        <f t="shared" si="12"/>
        <v>Traffic Education Program Fee (Magistrate Court)</v>
      </c>
      <c r="K86" s="87" t="str">
        <f t="shared" si="12"/>
        <v>Traffic Education Program Fee (Municipal Court)</v>
      </c>
      <c r="L86" s="282" t="str">
        <f t="shared" si="12"/>
        <v>Donations</v>
      </c>
      <c r="M86" s="87" t="str">
        <f t="shared" si="12"/>
        <v>Civil Action Application Fee</v>
      </c>
      <c r="N86" s="282" t="str">
        <f t="shared" si="12"/>
        <v xml:space="preserve">Investment Earnings 1 </v>
      </c>
      <c r="O86" s="87" t="str">
        <f t="shared" si="12"/>
        <v>Public Defender Application Fee</v>
      </c>
      <c r="P86" s="282" t="str">
        <f t="shared" si="12"/>
        <v>Court Fines 2</v>
      </c>
      <c r="Q86" s="87" t="str">
        <f t="shared" si="12"/>
        <v>Conviction Surcharge 2</v>
      </c>
      <c r="R86" s="282" t="str">
        <f t="shared" si="12"/>
        <v>Investment Earnings 2</v>
      </c>
      <c r="S86" s="198" t="str">
        <f t="shared" si="12"/>
        <v>Federal Grant</v>
      </c>
    </row>
    <row r="87" spans="1:19" x14ac:dyDescent="0.2">
      <c r="A87" s="2" t="s">
        <v>89</v>
      </c>
      <c r="B87" s="66" t="s">
        <v>13</v>
      </c>
      <c r="C87" s="63" t="s">
        <v>18</v>
      </c>
      <c r="D87" s="282" t="str">
        <f t="shared" ref="D87:S87" si="13">D10</f>
        <v>Recurring</v>
      </c>
      <c r="E87" s="87" t="str">
        <f t="shared" si="13"/>
        <v>One-Time</v>
      </c>
      <c r="F87" s="282" t="str">
        <f t="shared" si="13"/>
        <v>One-Time</v>
      </c>
      <c r="G87" s="87" t="str">
        <f t="shared" si="13"/>
        <v>Recurring</v>
      </c>
      <c r="H87" s="282" t="str">
        <f t="shared" si="13"/>
        <v>Recurring</v>
      </c>
      <c r="I87" s="87" t="str">
        <f t="shared" si="13"/>
        <v>Recurring</v>
      </c>
      <c r="J87" s="282" t="str">
        <f t="shared" si="13"/>
        <v>Recurring</v>
      </c>
      <c r="K87" s="87" t="str">
        <f t="shared" si="13"/>
        <v>Recurring</v>
      </c>
      <c r="L87" s="282" t="str">
        <f t="shared" si="13"/>
        <v>Recurring</v>
      </c>
      <c r="M87" s="87" t="str">
        <f t="shared" si="13"/>
        <v>Recurring</v>
      </c>
      <c r="N87" s="282" t="str">
        <f t="shared" si="13"/>
        <v>One-Time</v>
      </c>
      <c r="O87" s="87" t="str">
        <f t="shared" si="13"/>
        <v>Recurring</v>
      </c>
      <c r="P87" s="282" t="str">
        <f t="shared" si="13"/>
        <v>Recurring</v>
      </c>
      <c r="Q87" s="87" t="str">
        <f t="shared" si="13"/>
        <v>Recurring</v>
      </c>
      <c r="R87" s="282" t="str">
        <f t="shared" si="13"/>
        <v>One-Time</v>
      </c>
      <c r="S87" s="198" t="str">
        <f t="shared" si="13"/>
        <v>Recurring</v>
      </c>
    </row>
    <row r="88" spans="1:19" x14ac:dyDescent="0.2">
      <c r="A88" s="2" t="s">
        <v>90</v>
      </c>
      <c r="B88" s="66" t="s">
        <v>26</v>
      </c>
      <c r="C88" s="63" t="s">
        <v>18</v>
      </c>
      <c r="D88" s="282" t="str">
        <f t="shared" ref="D88:S88" si="14">D11</f>
        <v>State</v>
      </c>
      <c r="E88" s="87" t="str">
        <f t="shared" si="14"/>
        <v>State</v>
      </c>
      <c r="F88" s="282" t="str">
        <f t="shared" si="14"/>
        <v>Other</v>
      </c>
      <c r="G88" s="87" t="str">
        <f t="shared" si="14"/>
        <v>Other</v>
      </c>
      <c r="H88" s="282" t="str">
        <f t="shared" si="14"/>
        <v>Other</v>
      </c>
      <c r="I88" s="87" t="str">
        <f t="shared" si="14"/>
        <v>Other</v>
      </c>
      <c r="J88" s="282" t="str">
        <f t="shared" si="14"/>
        <v>Other</v>
      </c>
      <c r="K88" s="87" t="str">
        <f t="shared" si="14"/>
        <v>Other</v>
      </c>
      <c r="L88" s="282" t="str">
        <f t="shared" si="14"/>
        <v>Other</v>
      </c>
      <c r="M88" s="87" t="str">
        <f t="shared" si="14"/>
        <v>Other</v>
      </c>
      <c r="N88" s="282" t="str">
        <f t="shared" si="14"/>
        <v>Other</v>
      </c>
      <c r="O88" s="87" t="str">
        <f t="shared" si="14"/>
        <v>Other</v>
      </c>
      <c r="P88" s="282" t="str">
        <f t="shared" si="14"/>
        <v>Other</v>
      </c>
      <c r="Q88" s="87" t="str">
        <f t="shared" si="14"/>
        <v>Other</v>
      </c>
      <c r="R88" s="282" t="str">
        <f t="shared" si="14"/>
        <v>Other</v>
      </c>
      <c r="S88" s="198" t="str">
        <f t="shared" si="14"/>
        <v>Federal</v>
      </c>
    </row>
    <row r="89" spans="1:19" ht="141.75" customHeight="1" x14ac:dyDescent="0.2">
      <c r="A89" s="23" t="s">
        <v>91</v>
      </c>
      <c r="B89" s="66" t="s">
        <v>21</v>
      </c>
      <c r="C89" s="63" t="s">
        <v>18</v>
      </c>
      <c r="D89" s="260" t="str">
        <f t="shared" ref="D89:S89" si="15">D33</f>
        <v>I. Administration;  I.E. Rule 608 Appointment Fund;  II. Division of Appellate Defense;   III. Office of Circuit Public Defender;  III. A. Defense of Indigents/Per Capita; III.B. DUI Defense of Indigents;  III.C. Criminal Domestic Violence; V. Employee Benefits.</v>
      </c>
      <c r="E89" s="61" t="str">
        <f t="shared" si="15"/>
        <v>I. Administration</v>
      </c>
      <c r="F89" s="260" t="str">
        <f t="shared" si="15"/>
        <v>I. Administration</v>
      </c>
      <c r="G89" s="61" t="str">
        <f t="shared" si="15"/>
        <v xml:space="preserve"> I. Administration; II. Division of Appellate Defense</v>
      </c>
      <c r="H89" s="260" t="str">
        <f t="shared" si="15"/>
        <v xml:space="preserve"> II. Division of Appellate Defense</v>
      </c>
      <c r="I89" s="61" t="str">
        <f t="shared" si="15"/>
        <v>III.A. Defense of Indigents/Per Capita</v>
      </c>
      <c r="J89" s="260" t="str">
        <f t="shared" si="15"/>
        <v>I.F. Professional Training &amp; Development</v>
      </c>
      <c r="K89" s="61" t="str">
        <f t="shared" si="15"/>
        <v>I.F. Professional Training &amp; Development</v>
      </c>
      <c r="L89" s="260" t="str">
        <f t="shared" si="15"/>
        <v>I.F. Professional Training &amp; Development</v>
      </c>
      <c r="M89" s="61" t="str">
        <f t="shared" si="15"/>
        <v>I.F. Professional Training &amp; Development</v>
      </c>
      <c r="N89" s="260" t="str">
        <f t="shared" si="15"/>
        <v>I.F. Professional Training &amp; Development</v>
      </c>
      <c r="O89" s="61" t="str">
        <f t="shared" si="15"/>
        <v>I.A. Death Penalty Trial Fund; I.B. Conflict Fund; III.A. Defense of Indigents/Per Capita</v>
      </c>
      <c r="P89" s="260" t="str">
        <f t="shared" si="15"/>
        <v>I. Administration; I.A. Death Penalty Trial Fund; I.B. Conflict Fund; I.C. Legal Aid Funding; I.E Court Fine Assessment; II. Division of Appellate Defense; III.A. Defense of Indigents/Per Capita; IV. Death Penalty Trial Division; V. Employee Benefits</v>
      </c>
      <c r="Q89" s="61" t="str">
        <f t="shared" si="15"/>
        <v xml:space="preserve"> I.B. Conflict Fund; III.A. Defense of Indigents/Per Capita</v>
      </c>
      <c r="R89" s="260" t="str">
        <f t="shared" si="15"/>
        <v>I.A. Death Penalty Trial Fund; I.B. Conflict Fund; III.A. Defense of Indigents/Per Capita</v>
      </c>
      <c r="S89" s="127" t="str">
        <f t="shared" si="15"/>
        <v>I. Administration</v>
      </c>
    </row>
    <row r="90" spans="1:19" x14ac:dyDescent="0.2">
      <c r="A90" s="2" t="s">
        <v>92</v>
      </c>
      <c r="B90" s="66" t="str">
        <f t="shared" ref="B90:S90" si="16">B40</f>
        <v xml:space="preserve">Total allowed to spend by END of 2016-17  </v>
      </c>
      <c r="C90" s="67">
        <f t="shared" si="16"/>
        <v>44253861.369999997</v>
      </c>
      <c r="D90" s="261">
        <f t="shared" si="16"/>
        <v>29895488</v>
      </c>
      <c r="E90" s="62">
        <f t="shared" si="16"/>
        <v>100000</v>
      </c>
      <c r="F90" s="261">
        <f t="shared" si="16"/>
        <v>137906</v>
      </c>
      <c r="G90" s="62">
        <f t="shared" si="16"/>
        <v>352600</v>
      </c>
      <c r="H90" s="261">
        <f t="shared" si="16"/>
        <v>0</v>
      </c>
      <c r="I90" s="62">
        <f t="shared" si="16"/>
        <v>900000</v>
      </c>
      <c r="J90" s="261">
        <f t="shared" si="16"/>
        <v>220000</v>
      </c>
      <c r="K90" s="62">
        <f t="shared" si="16"/>
        <v>0</v>
      </c>
      <c r="L90" s="261">
        <f t="shared" si="16"/>
        <v>0</v>
      </c>
      <c r="M90" s="62">
        <f t="shared" si="16"/>
        <v>32000</v>
      </c>
      <c r="N90" s="261">
        <f t="shared" si="16"/>
        <v>0</v>
      </c>
      <c r="O90" s="62">
        <f t="shared" si="16"/>
        <v>12417272</v>
      </c>
      <c r="P90" s="261">
        <f t="shared" si="16"/>
        <v>0</v>
      </c>
      <c r="Q90" s="62">
        <f t="shared" si="16"/>
        <v>0</v>
      </c>
      <c r="R90" s="261">
        <f t="shared" si="16"/>
        <v>0</v>
      </c>
      <c r="S90" s="128">
        <f t="shared" si="16"/>
        <v>198595.37</v>
      </c>
    </row>
    <row r="91" spans="1:19" x14ac:dyDescent="0.2">
      <c r="A91" s="2" t="s">
        <v>93</v>
      </c>
      <c r="B91" s="66" t="s">
        <v>24</v>
      </c>
      <c r="C91" s="67">
        <f t="shared" ref="C91:S91" si="17">C76</f>
        <v>37560944.060000002</v>
      </c>
      <c r="D91" s="261">
        <f t="shared" si="17"/>
        <v>28974752.039999999</v>
      </c>
      <c r="E91" s="62">
        <f t="shared" si="17"/>
        <v>0</v>
      </c>
      <c r="F91" s="261">
        <f t="shared" si="17"/>
        <v>73087</v>
      </c>
      <c r="G91" s="62">
        <f t="shared" si="17"/>
        <v>259683.67</v>
      </c>
      <c r="H91" s="261">
        <f t="shared" si="17"/>
        <v>0</v>
      </c>
      <c r="I91" s="62">
        <f t="shared" si="17"/>
        <v>637303.16</v>
      </c>
      <c r="J91" s="261">
        <f t="shared" si="17"/>
        <v>2247.87</v>
      </c>
      <c r="K91" s="62">
        <f t="shared" si="17"/>
        <v>0</v>
      </c>
      <c r="L91" s="261">
        <f t="shared" si="17"/>
        <v>0</v>
      </c>
      <c r="M91" s="62">
        <f t="shared" si="17"/>
        <v>0</v>
      </c>
      <c r="N91" s="261">
        <f t="shared" si="17"/>
        <v>0</v>
      </c>
      <c r="O91" s="62">
        <f t="shared" si="17"/>
        <v>7483423.9899999993</v>
      </c>
      <c r="P91" s="261">
        <f t="shared" si="17"/>
        <v>0</v>
      </c>
      <c r="Q91" s="62">
        <f t="shared" si="17"/>
        <v>0</v>
      </c>
      <c r="R91" s="261">
        <f t="shared" si="17"/>
        <v>0</v>
      </c>
      <c r="S91" s="128">
        <f t="shared" si="17"/>
        <v>130446.33</v>
      </c>
    </row>
    <row r="92" spans="1:19" s="3" customFormat="1" x14ac:dyDescent="0.2">
      <c r="A92" s="2" t="s">
        <v>94</v>
      </c>
      <c r="B92" s="66" t="s">
        <v>100</v>
      </c>
      <c r="C92" s="67">
        <f t="shared" ref="C92:S92" si="18">C82</f>
        <v>1317793</v>
      </c>
      <c r="D92" s="266">
        <f t="shared" si="18"/>
        <v>0</v>
      </c>
      <c r="E92" s="64">
        <f t="shared" si="18"/>
        <v>0</v>
      </c>
      <c r="F92" s="266">
        <f>F82</f>
        <v>0</v>
      </c>
      <c r="G92" s="64">
        <f t="shared" si="18"/>
        <v>0</v>
      </c>
      <c r="H92" s="266">
        <f>H82</f>
        <v>0</v>
      </c>
      <c r="I92" s="64">
        <f t="shared" si="18"/>
        <v>0</v>
      </c>
      <c r="J92" s="266">
        <f t="shared" si="18"/>
        <v>0</v>
      </c>
      <c r="K92" s="64">
        <f t="shared" si="18"/>
        <v>0</v>
      </c>
      <c r="L92" s="266">
        <f t="shared" si="18"/>
        <v>0</v>
      </c>
      <c r="M92" s="64">
        <f t="shared" si="18"/>
        <v>0</v>
      </c>
      <c r="N92" s="266">
        <f t="shared" si="18"/>
        <v>0</v>
      </c>
      <c r="O92" s="64">
        <f t="shared" si="18"/>
        <v>1317793</v>
      </c>
      <c r="P92" s="266">
        <f t="shared" si="18"/>
        <v>0</v>
      </c>
      <c r="Q92" s="64">
        <f t="shared" si="18"/>
        <v>0</v>
      </c>
      <c r="R92" s="266">
        <f t="shared" si="18"/>
        <v>0</v>
      </c>
      <c r="S92" s="149">
        <f t="shared" si="18"/>
        <v>0</v>
      </c>
    </row>
    <row r="93" spans="1:19" s="105" customFormat="1" ht="13.5" thickBot="1" x14ac:dyDescent="0.25">
      <c r="A93" s="14" t="s">
        <v>95</v>
      </c>
      <c r="B93" s="199" t="s">
        <v>110</v>
      </c>
      <c r="C93" s="200">
        <f>SUM(D93:CM93)</f>
        <v>5375124.3100000015</v>
      </c>
      <c r="D93" s="283">
        <f>D90-D91-D92</f>
        <v>920735.96000000089</v>
      </c>
      <c r="E93" s="200">
        <f t="shared" ref="E93:G93" si="19">E90-E91-E92</f>
        <v>100000</v>
      </c>
      <c r="F93" s="283">
        <f>F90-F91-F92</f>
        <v>64819</v>
      </c>
      <c r="G93" s="200">
        <f t="shared" si="19"/>
        <v>92916.329999999987</v>
      </c>
      <c r="H93" s="283">
        <f>H90-H91-H92</f>
        <v>0</v>
      </c>
      <c r="I93" s="200">
        <f>I90-I91-I92</f>
        <v>262696.83999999997</v>
      </c>
      <c r="J93" s="283">
        <f>J90-J91-J92</f>
        <v>217752.13</v>
      </c>
      <c r="K93" s="200">
        <f t="shared" ref="K93" si="20">K90-K91-K92</f>
        <v>0</v>
      </c>
      <c r="L93" s="283">
        <f>L90-L91-L92</f>
        <v>0</v>
      </c>
      <c r="M93" s="200">
        <f>M90-M91-M92</f>
        <v>32000</v>
      </c>
      <c r="N93" s="283">
        <f t="shared" ref="N93:S93" si="21">N90-N91-N92</f>
        <v>0</v>
      </c>
      <c r="O93" s="200">
        <f>O90-O91-O92</f>
        <v>3616055.0100000007</v>
      </c>
      <c r="P93" s="283">
        <f t="shared" si="21"/>
        <v>0</v>
      </c>
      <c r="Q93" s="200">
        <f t="shared" si="21"/>
        <v>0</v>
      </c>
      <c r="R93" s="283">
        <f t="shared" si="21"/>
        <v>0</v>
      </c>
      <c r="S93" s="201">
        <f t="shared" si="21"/>
        <v>68149.039999999994</v>
      </c>
    </row>
    <row r="94" spans="1:19" s="3" customFormat="1" ht="12.75" customHeight="1" x14ac:dyDescent="0.2">
      <c r="A94" s="2"/>
      <c r="B94" s="21"/>
      <c r="C94" s="34"/>
      <c r="D94" s="7"/>
      <c r="E94" s="7"/>
      <c r="F94" s="7"/>
      <c r="G94" s="7"/>
      <c r="H94" s="7"/>
      <c r="I94" s="7"/>
      <c r="J94" s="7"/>
      <c r="K94" s="7"/>
      <c r="L94" s="7"/>
      <c r="M94" s="7"/>
      <c r="N94" s="7"/>
      <c r="O94" s="7"/>
      <c r="P94" s="7"/>
      <c r="Q94" s="7"/>
      <c r="R94" s="7"/>
      <c r="S94" s="7"/>
    </row>
    <row r="95" spans="1:19" ht="18.75" x14ac:dyDescent="0.2">
      <c r="A95" s="33" t="s">
        <v>15</v>
      </c>
      <c r="B95" s="88" t="s">
        <v>153</v>
      </c>
      <c r="C95" s="39"/>
      <c r="D95" s="6"/>
      <c r="E95" s="6"/>
      <c r="F95" s="6"/>
      <c r="G95" s="6"/>
      <c r="H95" s="6"/>
      <c r="I95" s="6"/>
      <c r="J95" s="6"/>
      <c r="K95" s="6"/>
      <c r="L95" s="6"/>
      <c r="M95" s="6"/>
      <c r="N95" s="6"/>
      <c r="O95" s="6"/>
      <c r="P95" s="6"/>
      <c r="Q95" s="6"/>
      <c r="R95" s="6"/>
      <c r="S95" s="6"/>
    </row>
    <row r="96" spans="1:19" s="9" customFormat="1" x14ac:dyDescent="0.2">
      <c r="A96" s="33"/>
      <c r="B96" s="13"/>
      <c r="C96" s="36"/>
      <c r="D96" s="37"/>
      <c r="E96" s="37"/>
      <c r="F96" s="37"/>
      <c r="G96" s="37"/>
      <c r="H96" s="37"/>
      <c r="I96" s="37"/>
      <c r="J96" s="37"/>
      <c r="K96" s="37"/>
      <c r="L96" s="37"/>
      <c r="M96" s="37"/>
      <c r="N96" s="37"/>
      <c r="O96" s="37"/>
      <c r="P96" s="37"/>
      <c r="Q96" s="37"/>
      <c r="R96" s="37"/>
      <c r="S96" s="37"/>
    </row>
    <row r="97" spans="1:19" ht="13.5" thickBot="1" x14ac:dyDescent="0.25">
      <c r="A97" s="33"/>
      <c r="B97" s="56" t="s">
        <v>118</v>
      </c>
      <c r="C97" s="36"/>
      <c r="D97" s="37"/>
      <c r="E97" s="37"/>
      <c r="F97" s="37"/>
      <c r="G97" s="37"/>
      <c r="H97" s="37"/>
      <c r="I97" s="37"/>
      <c r="J97" s="37"/>
      <c r="K97" s="37"/>
      <c r="L97" s="37"/>
      <c r="M97" s="37"/>
      <c r="N97" s="37"/>
      <c r="O97" s="37"/>
      <c r="P97" s="37"/>
      <c r="Q97" s="37"/>
      <c r="R97" s="37"/>
      <c r="S97" s="37"/>
    </row>
    <row r="98" spans="1:19" x14ac:dyDescent="0.2">
      <c r="A98" s="23"/>
      <c r="B98" s="41" t="s">
        <v>139</v>
      </c>
      <c r="C98" s="321" t="s">
        <v>16</v>
      </c>
      <c r="D98" s="284" t="s">
        <v>111</v>
      </c>
      <c r="E98" s="47" t="s">
        <v>112</v>
      </c>
      <c r="F98" s="284" t="s">
        <v>113</v>
      </c>
      <c r="G98" s="47" t="s">
        <v>114</v>
      </c>
      <c r="H98" s="284" t="s">
        <v>227</v>
      </c>
      <c r="I98" s="47" t="s">
        <v>228</v>
      </c>
      <c r="J98" s="284" t="s">
        <v>229</v>
      </c>
      <c r="K98" s="47" t="s">
        <v>230</v>
      </c>
      <c r="L98" s="284" t="s">
        <v>231</v>
      </c>
      <c r="M98" s="47" t="s">
        <v>232</v>
      </c>
      <c r="N98" s="284" t="s">
        <v>233</v>
      </c>
      <c r="O98" s="47" t="s">
        <v>234</v>
      </c>
      <c r="P98" s="284" t="s">
        <v>253</v>
      </c>
      <c r="Q98" s="47" t="s">
        <v>254</v>
      </c>
      <c r="R98" s="284" t="s">
        <v>255</v>
      </c>
      <c r="S98" s="215" t="s">
        <v>256</v>
      </c>
    </row>
    <row r="99" spans="1:19" ht="38.25" x14ac:dyDescent="0.2">
      <c r="A99" s="2" t="s">
        <v>28</v>
      </c>
      <c r="B99" s="75" t="s">
        <v>140</v>
      </c>
      <c r="C99" s="63" t="s">
        <v>18</v>
      </c>
      <c r="D99" s="356" t="str">
        <f t="shared" ref="D99:S99" si="22">D9</f>
        <v>General Fund Appropriations</v>
      </c>
      <c r="E99" s="73" t="str">
        <f t="shared" si="22"/>
        <v>General Fund Appropriations</v>
      </c>
      <c r="F99" s="356" t="str">
        <f t="shared" si="22"/>
        <v>Capital Reserve Fund</v>
      </c>
      <c r="G99" s="73" t="str">
        <f t="shared" si="22"/>
        <v>Family &amp; Circuit Court Filing Fee</v>
      </c>
      <c r="H99" s="356" t="str">
        <f t="shared" si="22"/>
        <v>Conviction Surcharge 1</v>
      </c>
      <c r="I99" s="73" t="str">
        <f t="shared" si="22"/>
        <v>Court Fine 1</v>
      </c>
      <c r="J99" s="356" t="str">
        <f t="shared" si="22"/>
        <v>Traffic Education Program Fee (Magistrate Court)</v>
      </c>
      <c r="K99" s="73" t="str">
        <f t="shared" si="22"/>
        <v>Traffic Education Program Fee (Municipal Court)</v>
      </c>
      <c r="L99" s="356" t="str">
        <f t="shared" si="22"/>
        <v>Donations</v>
      </c>
      <c r="M99" s="73" t="str">
        <f t="shared" si="22"/>
        <v>Civil Action Application Fee</v>
      </c>
      <c r="N99" s="356" t="str">
        <f t="shared" si="22"/>
        <v xml:space="preserve">Investment Earnings 1 </v>
      </c>
      <c r="O99" s="73" t="str">
        <f t="shared" si="22"/>
        <v>Public Defender Application Fee</v>
      </c>
      <c r="P99" s="356" t="str">
        <f t="shared" si="22"/>
        <v>Court Fines 2</v>
      </c>
      <c r="Q99" s="73" t="str">
        <f t="shared" si="22"/>
        <v>Conviction Surcharge 2</v>
      </c>
      <c r="R99" s="356" t="str">
        <f t="shared" si="22"/>
        <v>Investment Earnings 2</v>
      </c>
      <c r="S99" s="357" t="str">
        <f t="shared" si="22"/>
        <v>Federal Grant</v>
      </c>
    </row>
    <row r="100" spans="1:19" x14ac:dyDescent="0.2">
      <c r="A100" s="2" t="s">
        <v>29</v>
      </c>
      <c r="B100" s="75" t="s">
        <v>13</v>
      </c>
      <c r="C100" s="63" t="s">
        <v>18</v>
      </c>
      <c r="D100" s="285" t="str">
        <f t="shared" ref="D100:S100" si="23">D10</f>
        <v>Recurring</v>
      </c>
      <c r="E100" s="82" t="str">
        <f t="shared" si="23"/>
        <v>One-Time</v>
      </c>
      <c r="F100" s="285" t="str">
        <f t="shared" si="23"/>
        <v>One-Time</v>
      </c>
      <c r="G100" s="82" t="str">
        <f t="shared" si="23"/>
        <v>Recurring</v>
      </c>
      <c r="H100" s="285" t="str">
        <f t="shared" si="23"/>
        <v>Recurring</v>
      </c>
      <c r="I100" s="82" t="str">
        <f t="shared" si="23"/>
        <v>Recurring</v>
      </c>
      <c r="J100" s="285" t="str">
        <f t="shared" si="23"/>
        <v>Recurring</v>
      </c>
      <c r="K100" s="82" t="str">
        <f t="shared" si="23"/>
        <v>Recurring</v>
      </c>
      <c r="L100" s="285" t="str">
        <f t="shared" si="23"/>
        <v>Recurring</v>
      </c>
      <c r="M100" s="82" t="str">
        <f t="shared" si="23"/>
        <v>Recurring</v>
      </c>
      <c r="N100" s="285" t="str">
        <f t="shared" si="23"/>
        <v>One-Time</v>
      </c>
      <c r="O100" s="82" t="str">
        <f t="shared" si="23"/>
        <v>Recurring</v>
      </c>
      <c r="P100" s="285" t="str">
        <f t="shared" si="23"/>
        <v>Recurring</v>
      </c>
      <c r="Q100" s="82" t="str">
        <f t="shared" si="23"/>
        <v>Recurring</v>
      </c>
      <c r="R100" s="285" t="str">
        <f t="shared" si="23"/>
        <v>One-Time</v>
      </c>
      <c r="S100" s="216" t="str">
        <f t="shared" si="23"/>
        <v>Recurring</v>
      </c>
    </row>
    <row r="101" spans="1:19" x14ac:dyDescent="0.2">
      <c r="A101" s="2" t="s">
        <v>30</v>
      </c>
      <c r="B101" s="75" t="s">
        <v>26</v>
      </c>
      <c r="C101" s="63" t="s">
        <v>18</v>
      </c>
      <c r="D101" s="285" t="str">
        <f t="shared" ref="D101:S101" si="24">D11</f>
        <v>State</v>
      </c>
      <c r="E101" s="82" t="str">
        <f t="shared" si="24"/>
        <v>State</v>
      </c>
      <c r="F101" s="285" t="str">
        <f t="shared" si="24"/>
        <v>Other</v>
      </c>
      <c r="G101" s="82" t="str">
        <f t="shared" si="24"/>
        <v>Other</v>
      </c>
      <c r="H101" s="285" t="str">
        <f t="shared" si="24"/>
        <v>Other</v>
      </c>
      <c r="I101" s="82" t="str">
        <f t="shared" si="24"/>
        <v>Other</v>
      </c>
      <c r="J101" s="285" t="str">
        <f t="shared" si="24"/>
        <v>Other</v>
      </c>
      <c r="K101" s="82" t="str">
        <f t="shared" si="24"/>
        <v>Other</v>
      </c>
      <c r="L101" s="285" t="str">
        <f t="shared" si="24"/>
        <v>Other</v>
      </c>
      <c r="M101" s="82" t="str">
        <f t="shared" si="24"/>
        <v>Other</v>
      </c>
      <c r="N101" s="285" t="str">
        <f t="shared" si="24"/>
        <v>Other</v>
      </c>
      <c r="O101" s="82" t="str">
        <f t="shared" si="24"/>
        <v>Other</v>
      </c>
      <c r="P101" s="285" t="str">
        <f t="shared" si="24"/>
        <v>Other</v>
      </c>
      <c r="Q101" s="82" t="str">
        <f t="shared" si="24"/>
        <v>Other</v>
      </c>
      <c r="R101" s="285" t="str">
        <f t="shared" si="24"/>
        <v>Other</v>
      </c>
      <c r="S101" s="216" t="str">
        <f t="shared" si="24"/>
        <v>Federal</v>
      </c>
    </row>
    <row r="102" spans="1:19" s="9" customFormat="1" ht="38.25" x14ac:dyDescent="0.2">
      <c r="A102" s="40" t="s">
        <v>143</v>
      </c>
      <c r="B102" s="75" t="s">
        <v>123</v>
      </c>
      <c r="C102" s="63" t="s">
        <v>18</v>
      </c>
      <c r="D102" s="285" t="str">
        <f t="shared" ref="D102:S102" si="25">D12</f>
        <v>Administration, Division of Appellate Defense, Office of Circuit Public Defenders</v>
      </c>
      <c r="E102" s="82" t="str">
        <f t="shared" si="25"/>
        <v>Administration</v>
      </c>
      <c r="F102" s="285" t="str">
        <f t="shared" si="25"/>
        <v>Administration</v>
      </c>
      <c r="G102" s="82" t="str">
        <f t="shared" si="25"/>
        <v>Division of Appellate Defense</v>
      </c>
      <c r="H102" s="285" t="str">
        <f t="shared" si="25"/>
        <v>Division of Appellate Defense</v>
      </c>
      <c r="I102" s="82" t="str">
        <f t="shared" si="25"/>
        <v xml:space="preserve"> Office of Circuit Public Defenders</v>
      </c>
      <c r="J102" s="285" t="str">
        <f t="shared" si="25"/>
        <v>Administration</v>
      </c>
      <c r="K102" s="82" t="str">
        <f t="shared" si="25"/>
        <v>Administration</v>
      </c>
      <c r="L102" s="285" t="str">
        <f t="shared" si="25"/>
        <v>Administration</v>
      </c>
      <c r="M102" s="82" t="str">
        <f t="shared" si="25"/>
        <v>Administration</v>
      </c>
      <c r="N102" s="285" t="str">
        <f t="shared" si="25"/>
        <v>Administration</v>
      </c>
      <c r="O102" s="82" t="str">
        <f t="shared" si="25"/>
        <v xml:space="preserve">Administration and  Office of Circuit Public Defenders, </v>
      </c>
      <c r="P102" s="285" t="str">
        <f t="shared" si="25"/>
        <v>Agency wide</v>
      </c>
      <c r="Q102" s="82" t="str">
        <f t="shared" si="25"/>
        <v xml:space="preserve">Administration and  Office of Circuit Public Defenders, </v>
      </c>
      <c r="R102" s="285">
        <f t="shared" si="25"/>
        <v>0</v>
      </c>
      <c r="S102" s="216" t="str">
        <f t="shared" si="25"/>
        <v>Administration</v>
      </c>
    </row>
    <row r="103" spans="1:19" s="9" customFormat="1" ht="25.5" x14ac:dyDescent="0.2">
      <c r="A103" s="40" t="s">
        <v>144</v>
      </c>
      <c r="B103" s="75" t="s">
        <v>124</v>
      </c>
      <c r="C103" s="63" t="s">
        <v>18</v>
      </c>
      <c r="D103" s="285" t="str">
        <f t="shared" ref="D103:S103" si="26">D13</f>
        <v>Received from state or set federal match</v>
      </c>
      <c r="E103" s="82" t="str">
        <f t="shared" si="26"/>
        <v>Received from state or set federal match</v>
      </c>
      <c r="F103" s="285" t="str">
        <f t="shared" si="26"/>
        <v>Received from state or set federal match</v>
      </c>
      <c r="G103" s="82" t="str">
        <f t="shared" si="26"/>
        <v>Generated by agency</v>
      </c>
      <c r="H103" s="285" t="str">
        <f t="shared" si="26"/>
        <v>Generated by agency</v>
      </c>
      <c r="I103" s="82" t="str">
        <f t="shared" si="26"/>
        <v>Generated by agency</v>
      </c>
      <c r="J103" s="285" t="str">
        <f t="shared" si="26"/>
        <v>Generated by agency</v>
      </c>
      <c r="K103" s="82" t="str">
        <f t="shared" si="26"/>
        <v>Generated by agency</v>
      </c>
      <c r="L103" s="285" t="str">
        <f t="shared" si="26"/>
        <v>Generated by agency</v>
      </c>
      <c r="M103" s="82" t="str">
        <f t="shared" si="26"/>
        <v>Generated by agency</v>
      </c>
      <c r="N103" s="285" t="str">
        <f t="shared" si="26"/>
        <v>Generated by agency</v>
      </c>
      <c r="O103" s="82" t="str">
        <f t="shared" si="26"/>
        <v>Generated by agency</v>
      </c>
      <c r="P103" s="285" t="str">
        <f t="shared" si="26"/>
        <v>Generated by agency</v>
      </c>
      <c r="Q103" s="82" t="str">
        <f t="shared" si="26"/>
        <v>Generated by agency</v>
      </c>
      <c r="R103" s="285" t="str">
        <f t="shared" si="26"/>
        <v>Generated by agency</v>
      </c>
      <c r="S103" s="216" t="str">
        <f t="shared" si="26"/>
        <v>Received from state or set federal match</v>
      </c>
    </row>
    <row r="104" spans="1:19" s="9" customFormat="1" x14ac:dyDescent="0.2">
      <c r="A104" s="40" t="s">
        <v>31</v>
      </c>
      <c r="B104" s="203" t="s">
        <v>125</v>
      </c>
      <c r="C104" s="63" t="s">
        <v>18</v>
      </c>
      <c r="D104" s="286" t="str">
        <f t="shared" ref="D104:S104" si="27">D14</f>
        <v>Remain with agency</v>
      </c>
      <c r="E104" s="204" t="str">
        <f t="shared" si="27"/>
        <v>Remain with agency</v>
      </c>
      <c r="F104" s="286" t="str">
        <f t="shared" si="27"/>
        <v>Remain with agency</v>
      </c>
      <c r="G104" s="204" t="str">
        <f t="shared" si="27"/>
        <v>Remain with agency</v>
      </c>
      <c r="H104" s="286" t="str">
        <f t="shared" si="27"/>
        <v>Remain with agency</v>
      </c>
      <c r="I104" s="204" t="str">
        <f t="shared" si="27"/>
        <v>Remain with agency</v>
      </c>
      <c r="J104" s="286" t="str">
        <f t="shared" si="27"/>
        <v>Remain with agency</v>
      </c>
      <c r="K104" s="204" t="str">
        <f t="shared" si="27"/>
        <v>Remain with agency</v>
      </c>
      <c r="L104" s="286" t="str">
        <f t="shared" si="27"/>
        <v>Remain with agency</v>
      </c>
      <c r="M104" s="204" t="str">
        <f t="shared" si="27"/>
        <v>Remain with agency</v>
      </c>
      <c r="N104" s="286" t="str">
        <f t="shared" si="27"/>
        <v>Remain with agency</v>
      </c>
      <c r="O104" s="204" t="str">
        <f t="shared" si="27"/>
        <v>Remain with agency</v>
      </c>
      <c r="P104" s="286" t="str">
        <f t="shared" si="27"/>
        <v>Remain with agency</v>
      </c>
      <c r="Q104" s="204" t="str">
        <f t="shared" si="27"/>
        <v>Remain with agency</v>
      </c>
      <c r="R104" s="286" t="str">
        <f t="shared" si="27"/>
        <v>Remain with agency</v>
      </c>
      <c r="S104" s="217" t="str">
        <f t="shared" si="27"/>
        <v>Remain with agency</v>
      </c>
    </row>
    <row r="105" spans="1:19" s="9" customFormat="1" x14ac:dyDescent="0.2">
      <c r="A105" s="2"/>
      <c r="B105" s="146"/>
      <c r="C105" s="114"/>
      <c r="D105" s="115"/>
      <c r="E105" s="115"/>
      <c r="F105" s="115"/>
      <c r="G105" s="115"/>
      <c r="H105" s="115"/>
      <c r="I105" s="115"/>
      <c r="J105" s="115"/>
      <c r="K105" s="115"/>
      <c r="L105" s="115"/>
      <c r="M105" s="115"/>
      <c r="N105" s="115"/>
      <c r="O105" s="115"/>
      <c r="P105" s="115"/>
      <c r="Q105" s="115"/>
      <c r="R105" s="115"/>
      <c r="S105" s="129"/>
    </row>
    <row r="106" spans="1:19" s="9" customFormat="1" x14ac:dyDescent="0.2">
      <c r="A106" s="2"/>
      <c r="B106" s="218" t="s">
        <v>138</v>
      </c>
      <c r="C106" s="118" t="s">
        <v>16</v>
      </c>
      <c r="D106" s="113"/>
      <c r="E106" s="113"/>
      <c r="F106" s="113"/>
      <c r="G106" s="113"/>
      <c r="H106" s="113"/>
      <c r="I106" s="113"/>
      <c r="J106" s="113"/>
      <c r="K106" s="113"/>
      <c r="L106" s="113"/>
      <c r="M106" s="113"/>
      <c r="N106" s="113"/>
      <c r="O106" s="113"/>
      <c r="P106" s="113"/>
      <c r="Q106" s="113"/>
      <c r="R106" s="113"/>
      <c r="S106" s="130"/>
    </row>
    <row r="107" spans="1:19" s="105" customFormat="1" x14ac:dyDescent="0.2">
      <c r="A107" s="102" t="s">
        <v>32</v>
      </c>
      <c r="B107" s="205" t="s">
        <v>129</v>
      </c>
      <c r="C107" s="206">
        <f>SUM(D107:CM107)</f>
        <v>40216173.940000005</v>
      </c>
      <c r="D107" s="287">
        <f>28974752.04+920736</f>
        <v>29895488.039999999</v>
      </c>
      <c r="E107" s="207">
        <v>0</v>
      </c>
      <c r="F107" s="304">
        <v>0</v>
      </c>
      <c r="G107" s="207">
        <v>79225.2</v>
      </c>
      <c r="H107" s="307">
        <v>153633.64000000001</v>
      </c>
      <c r="I107" s="206">
        <v>637303.16</v>
      </c>
      <c r="J107" s="304">
        <v>31886.95</v>
      </c>
      <c r="K107" s="207">
        <v>7528.46</v>
      </c>
      <c r="L107" s="304">
        <v>0</v>
      </c>
      <c r="M107" s="206">
        <v>11530</v>
      </c>
      <c r="N107" s="307">
        <v>676.47</v>
      </c>
      <c r="O107" s="206">
        <v>620300.18999999994</v>
      </c>
      <c r="P107" s="307">
        <f>1317792.87+1750000+137812.62+2008511.22+1956856.53+4000+500</f>
        <v>7175473.2400000002</v>
      </c>
      <c r="Q107" s="207">
        <v>1375560.09</v>
      </c>
      <c r="R107" s="307">
        <v>99119.34</v>
      </c>
      <c r="S107" s="219">
        <v>128449.16</v>
      </c>
    </row>
    <row r="108" spans="1:19" s="9" customFormat="1" x14ac:dyDescent="0.2">
      <c r="A108" s="2"/>
      <c r="B108" s="146"/>
      <c r="C108" s="120"/>
      <c r="D108" s="121"/>
      <c r="E108" s="121"/>
      <c r="F108" s="121"/>
      <c r="G108" s="121"/>
      <c r="H108" s="121"/>
      <c r="I108" s="121"/>
      <c r="J108" s="121"/>
      <c r="K108" s="121"/>
      <c r="L108" s="121"/>
      <c r="M108" s="121"/>
      <c r="N108" s="121"/>
      <c r="O108" s="121"/>
      <c r="P108" s="121"/>
      <c r="Q108" s="121"/>
      <c r="R108" s="121"/>
      <c r="S108" s="131"/>
    </row>
    <row r="109" spans="1:19" s="9" customFormat="1" x14ac:dyDescent="0.2">
      <c r="A109" s="2"/>
      <c r="B109" s="218" t="s">
        <v>141</v>
      </c>
      <c r="C109" s="112" t="s">
        <v>16</v>
      </c>
      <c r="D109" s="119"/>
      <c r="E109" s="119"/>
      <c r="F109" s="119"/>
      <c r="G109" s="119"/>
      <c r="H109" s="119"/>
      <c r="I109" s="119"/>
      <c r="J109" s="119"/>
      <c r="K109" s="119"/>
      <c r="L109" s="119"/>
      <c r="M109" s="119"/>
      <c r="N109" s="119"/>
      <c r="O109" s="119"/>
      <c r="P109" s="119"/>
      <c r="Q109" s="119"/>
      <c r="R109" s="119"/>
      <c r="S109" s="132"/>
    </row>
    <row r="110" spans="1:19" s="9" customFormat="1" ht="29.25" customHeight="1" x14ac:dyDescent="0.2">
      <c r="A110" s="2" t="s">
        <v>33</v>
      </c>
      <c r="B110" s="155" t="s">
        <v>96</v>
      </c>
      <c r="C110" s="323" t="s">
        <v>18</v>
      </c>
      <c r="D110" s="288">
        <f t="shared" ref="D110:S110" si="28">D20</f>
        <v>10010000</v>
      </c>
      <c r="E110" s="208">
        <f t="shared" si="28"/>
        <v>10010000</v>
      </c>
      <c r="F110" s="288">
        <f t="shared" si="28"/>
        <v>36340000</v>
      </c>
      <c r="G110" s="208">
        <f t="shared" si="28"/>
        <v>30350000</v>
      </c>
      <c r="H110" s="288">
        <f t="shared" si="28"/>
        <v>30350000</v>
      </c>
      <c r="I110" s="208">
        <f t="shared" si="28"/>
        <v>30350000</v>
      </c>
      <c r="J110" s="288">
        <f t="shared" si="28"/>
        <v>30350000</v>
      </c>
      <c r="K110" s="208">
        <f t="shared" si="28"/>
        <v>30350000</v>
      </c>
      <c r="L110" s="288">
        <f t="shared" si="28"/>
        <v>30980000</v>
      </c>
      <c r="M110" s="208">
        <f t="shared" si="28"/>
        <v>43100000</v>
      </c>
      <c r="N110" s="288">
        <f t="shared" si="28"/>
        <v>43100000</v>
      </c>
      <c r="O110" s="208">
        <f t="shared" si="28"/>
        <v>43130000</v>
      </c>
      <c r="P110" s="288">
        <f t="shared" si="28"/>
        <v>43130000</v>
      </c>
      <c r="Q110" s="208">
        <f t="shared" si="28"/>
        <v>43130000</v>
      </c>
      <c r="R110" s="288">
        <f t="shared" si="28"/>
        <v>43130000</v>
      </c>
      <c r="S110" s="220">
        <f t="shared" si="28"/>
        <v>50550000</v>
      </c>
    </row>
    <row r="111" spans="1:19" ht="25.5" x14ac:dyDescent="0.2">
      <c r="A111" s="2" t="s">
        <v>34</v>
      </c>
      <c r="B111" s="203" t="s">
        <v>97</v>
      </c>
      <c r="C111" s="323" t="s">
        <v>18</v>
      </c>
      <c r="D111" s="286" t="str">
        <f t="shared" ref="D111:S111" si="29">D21</f>
        <v>General Funds</v>
      </c>
      <c r="E111" s="204" t="str">
        <f t="shared" si="29"/>
        <v>General Fund (Supplemental Appropriations)</v>
      </c>
      <c r="F111" s="286" t="str">
        <f t="shared" si="29"/>
        <v>Special Revenue (Capital Reserve Funds)</v>
      </c>
      <c r="G111" s="204" t="str">
        <f t="shared" si="29"/>
        <v>Operating Revenue</v>
      </c>
      <c r="H111" s="286" t="str">
        <f t="shared" si="29"/>
        <v>Operating Revenue</v>
      </c>
      <c r="I111" s="204" t="str">
        <f t="shared" si="29"/>
        <v>Operating Revenue</v>
      </c>
      <c r="J111" s="286" t="str">
        <f t="shared" si="29"/>
        <v>Operating Revenue</v>
      </c>
      <c r="K111" s="204" t="str">
        <f t="shared" si="29"/>
        <v>Operating Revenue</v>
      </c>
      <c r="L111" s="286" t="str">
        <f t="shared" si="29"/>
        <v>Donations</v>
      </c>
      <c r="M111" s="204" t="str">
        <f t="shared" si="29"/>
        <v>Defense of Indigents Civil Action</v>
      </c>
      <c r="N111" s="286" t="str">
        <f t="shared" si="29"/>
        <v>Defense of Indigents Civil Action</v>
      </c>
      <c r="O111" s="204" t="str">
        <f t="shared" si="29"/>
        <v>Indigent Defense</v>
      </c>
      <c r="P111" s="286" t="str">
        <f t="shared" si="29"/>
        <v>Indigent Defense</v>
      </c>
      <c r="Q111" s="204" t="str">
        <f t="shared" si="29"/>
        <v>Indigent Defense</v>
      </c>
      <c r="R111" s="286" t="str">
        <f t="shared" si="29"/>
        <v>Indigent Defense</v>
      </c>
      <c r="S111" s="217" t="str">
        <f t="shared" si="29"/>
        <v>Federal Grants</v>
      </c>
    </row>
    <row r="112" spans="1:19" s="9" customFormat="1" x14ac:dyDescent="0.2">
      <c r="A112" s="2"/>
      <c r="B112" s="146"/>
      <c r="C112" s="114"/>
      <c r="D112" s="115"/>
      <c r="E112" s="115"/>
      <c r="F112" s="115"/>
      <c r="G112" s="115"/>
      <c r="H112" s="115"/>
      <c r="I112" s="115"/>
      <c r="J112" s="115"/>
      <c r="K112" s="115"/>
      <c r="L112" s="115"/>
      <c r="M112" s="115"/>
      <c r="N112" s="115"/>
      <c r="O112" s="115"/>
      <c r="P112" s="115"/>
      <c r="Q112" s="115"/>
      <c r="R112" s="115"/>
      <c r="S112" s="129"/>
    </row>
    <row r="113" spans="1:19" s="9" customFormat="1" ht="25.5" x14ac:dyDescent="0.2">
      <c r="A113" s="2"/>
      <c r="B113" s="218" t="s">
        <v>126</v>
      </c>
      <c r="C113" s="112" t="s">
        <v>16</v>
      </c>
      <c r="D113" s="113"/>
      <c r="E113" s="113"/>
      <c r="F113" s="113"/>
      <c r="G113" s="113"/>
      <c r="H113" s="113"/>
      <c r="I113" s="113"/>
      <c r="J113" s="113"/>
      <c r="K113" s="113"/>
      <c r="L113" s="113"/>
      <c r="M113" s="113"/>
      <c r="N113" s="113"/>
      <c r="O113" s="113"/>
      <c r="P113" s="113"/>
      <c r="Q113" s="113"/>
      <c r="R113" s="113"/>
      <c r="S113" s="130"/>
    </row>
    <row r="114" spans="1:19" x14ac:dyDescent="0.2">
      <c r="A114" s="2" t="s">
        <v>145</v>
      </c>
      <c r="B114" s="155" t="s">
        <v>130</v>
      </c>
      <c r="C114" s="209">
        <f>SUM(D114:CM114)</f>
        <v>4459096.9000000004</v>
      </c>
      <c r="D114" s="289">
        <v>0</v>
      </c>
      <c r="E114" s="210">
        <v>100000</v>
      </c>
      <c r="F114" s="277">
        <v>137906.48000000001</v>
      </c>
      <c r="G114" s="210">
        <v>109575.86</v>
      </c>
      <c r="H114" s="308">
        <v>0</v>
      </c>
      <c r="I114" s="164">
        <v>0</v>
      </c>
      <c r="J114" s="277">
        <v>176338.2</v>
      </c>
      <c r="K114" s="210">
        <v>0</v>
      </c>
      <c r="L114" s="277">
        <v>2217.5300000000002</v>
      </c>
      <c r="M114" s="164">
        <v>45763.92</v>
      </c>
      <c r="N114" s="308">
        <v>0</v>
      </c>
      <c r="O114" s="164">
        <v>1056896.9099999999</v>
      </c>
      <c r="P114" s="308">
        <f>2735848.24+94414+135.76</f>
        <v>2830398</v>
      </c>
      <c r="Q114" s="210">
        <v>0</v>
      </c>
      <c r="R114" s="308">
        <v>0</v>
      </c>
      <c r="S114" s="221">
        <v>0</v>
      </c>
    </row>
    <row r="115" spans="1:19" x14ac:dyDescent="0.2">
      <c r="A115" s="2" t="s">
        <v>146</v>
      </c>
      <c r="B115" s="85" t="s">
        <v>131</v>
      </c>
      <c r="C115" s="69">
        <f>SUM(D115:CM115)</f>
        <v>418697.92999999953</v>
      </c>
      <c r="D115" s="290">
        <v>0</v>
      </c>
      <c r="E115" s="84">
        <v>0</v>
      </c>
      <c r="F115" s="278">
        <f>F116-F114</f>
        <v>-73087.25</v>
      </c>
      <c r="G115" s="79">
        <f>G116-G114</f>
        <v>-26824.83</v>
      </c>
      <c r="H115" s="309">
        <v>0</v>
      </c>
      <c r="I115" s="79">
        <v>0</v>
      </c>
      <c r="J115" s="278">
        <f>J116-J114</f>
        <v>39385.069999999978</v>
      </c>
      <c r="K115" s="84">
        <v>0</v>
      </c>
      <c r="L115" s="278">
        <f>L116-L114</f>
        <v>-2217.5300000000002</v>
      </c>
      <c r="M115" s="79">
        <f>M116-M114</f>
        <v>12206.470000000001</v>
      </c>
      <c r="N115" s="309">
        <v>0</v>
      </c>
      <c r="O115" s="79">
        <f>O116-O114</f>
        <v>209706.81000000006</v>
      </c>
      <c r="P115" s="278">
        <f>P116-P114</f>
        <v>259529.18999999948</v>
      </c>
      <c r="Q115" s="84">
        <v>0</v>
      </c>
      <c r="R115" s="309">
        <v>0</v>
      </c>
      <c r="S115" s="222">
        <v>0</v>
      </c>
    </row>
    <row r="116" spans="1:19" s="105" customFormat="1" x14ac:dyDescent="0.2">
      <c r="A116" s="14" t="s">
        <v>35</v>
      </c>
      <c r="B116" s="211" t="s">
        <v>148</v>
      </c>
      <c r="C116" s="162">
        <f>SUM(D116:CM116)</f>
        <v>5798530.7899999991</v>
      </c>
      <c r="D116" s="291">
        <v>920735.96</v>
      </c>
      <c r="E116" s="214">
        <v>100000</v>
      </c>
      <c r="F116" s="305">
        <v>64819.23</v>
      </c>
      <c r="G116" s="214">
        <v>82751.03</v>
      </c>
      <c r="H116" s="310">
        <v>0</v>
      </c>
      <c r="I116" s="212">
        <v>0</v>
      </c>
      <c r="J116" s="305">
        <v>215723.27</v>
      </c>
      <c r="K116" s="214">
        <v>0</v>
      </c>
      <c r="L116" s="305">
        <v>0</v>
      </c>
      <c r="M116" s="212">
        <v>57970.39</v>
      </c>
      <c r="N116" s="310">
        <v>0</v>
      </c>
      <c r="O116" s="212">
        <v>1266603.72</v>
      </c>
      <c r="P116" s="310">
        <f>59288.11+2469566.34+561072.74</f>
        <v>3089927.1899999995</v>
      </c>
      <c r="Q116" s="214">
        <v>0</v>
      </c>
      <c r="R116" s="310">
        <v>0</v>
      </c>
      <c r="S116" s="223">
        <v>0</v>
      </c>
    </row>
    <row r="117" spans="1:19" ht="38.25" customHeight="1" x14ac:dyDescent="0.2">
      <c r="A117" s="2"/>
      <c r="B117" s="375" t="s">
        <v>257</v>
      </c>
      <c r="C117" s="320"/>
      <c r="D117" s="324"/>
      <c r="E117" s="125"/>
      <c r="F117" s="262"/>
      <c r="G117" s="368" t="s">
        <v>272</v>
      </c>
      <c r="H117" s="369"/>
      <c r="I117" s="126"/>
      <c r="J117" s="368" t="s">
        <v>273</v>
      </c>
      <c r="K117" s="369"/>
      <c r="L117" s="262"/>
      <c r="M117" s="368" t="s">
        <v>274</v>
      </c>
      <c r="N117" s="369"/>
      <c r="O117" s="126"/>
      <c r="P117" s="317"/>
      <c r="Q117" s="125"/>
      <c r="R117" s="317"/>
      <c r="S117" s="134"/>
    </row>
    <row r="118" spans="1:19" ht="268.5" thickBot="1" x14ac:dyDescent="0.25">
      <c r="A118" s="2"/>
      <c r="B118" s="376"/>
      <c r="C118" s="325"/>
      <c r="D118" s="270" t="s">
        <v>295</v>
      </c>
      <c r="E118" s="135" t="s">
        <v>263</v>
      </c>
      <c r="F118" s="302" t="s">
        <v>266</v>
      </c>
      <c r="G118" s="377" t="s">
        <v>323</v>
      </c>
      <c r="H118" s="354" t="str">
        <f>H28</f>
        <v>$25 surcharge on all fines, forfeitures, escheatments, or other monetary penalties imposed in General Sessions, Magistrates, and Municipal Courts, of which 1% goes to SCCID (See S.C. Code Ann. Section 14-1-212(B)(1)(h)).  Fees are collected by the Clerk of Courts Office and submitted to the State Treasurer's Office on a monthly bases for disbursement to our agency.</v>
      </c>
      <c r="I118" s="135" t="str">
        <f>I28</f>
        <v>$50 fee on civil action filings of which 14.56% goes to SCCID (See S.C. Code Ann. 14-1-204(B)(1)(b).  Fines are collected by the Clerk of Courts Office and submitted to the State Treasurer's Office on a monthly bases for disbursement to our agency.</v>
      </c>
      <c r="J118" s="315" t="s">
        <v>261</v>
      </c>
      <c r="K118" s="136" t="s">
        <v>261</v>
      </c>
      <c r="L118" s="302" t="s">
        <v>264</v>
      </c>
      <c r="M118" s="137" t="s">
        <v>316</v>
      </c>
      <c r="N118" s="316" t="str">
        <f>N28</f>
        <v>Interest earned from the collection of Source #10 Civil Action Application Fee.  The Treasurer's Office remits the interest payments to SCCID on a monthly basis.</v>
      </c>
      <c r="O118" s="135" t="s">
        <v>261</v>
      </c>
      <c r="P118" s="355" t="str">
        <f>P28</f>
        <v>Includes:  (1)Fee for filing complaints or petitions in civil actions described in 8-21-310(11)(a) (See, Section 14-1-204(A)(4)), which is legal aid collection that flows through to SC Legal Services; 
(2) Court Fine Assessment for those who are convicted of, plead guilty or nolo contendrer to, or forfeits bond for a criminal offense in General Sessions, Magistrate, and Municipal Courts (see Sections 14-1-206(C)(4), 14-1-207(C)(6) and 14-1-208(C)(6) and Section 14-1-218(4)); 
(3) Application fee for public defender services in General Sessions, Magistrate, and Municipal Courts (See, Section 17-3-30(B).
Fines are collected by the Clerk of Courts Office and submitted to the State Treasurer's Office on a monthly bases for disbursement to our agency.</v>
      </c>
      <c r="Q118" s="135" t="str">
        <f>Q28</f>
        <v>$500 probation fee collected by the Clerks of Court and remitted to SCCID.  Fees are collected by the Clerk of Courts Office and submitted to SCCID on a monthly basis.</v>
      </c>
      <c r="R118" s="355" t="str">
        <f>R28</f>
        <v>Interest earned from the collection of the following: (1) Sources #12 Public Defender Application Fee, (2) #13 Court Fine 2, and (3) Source #14 Conviction Surcharge 2.  The Treasurer’s Office remits the interest payments to SCCID on a monthly basis.</v>
      </c>
      <c r="S118" s="138" t="s">
        <v>260</v>
      </c>
    </row>
    <row r="119" spans="1:19" x14ac:dyDescent="0.2">
      <c r="A119" s="2"/>
      <c r="B119" s="224"/>
      <c r="C119" s="27"/>
      <c r="D119" s="142"/>
      <c r="E119" s="32"/>
      <c r="F119" s="32"/>
      <c r="G119" s="32"/>
      <c r="H119" s="32"/>
      <c r="I119" s="32"/>
      <c r="J119" s="32"/>
      <c r="K119" s="32"/>
      <c r="L119" s="32"/>
      <c r="M119" s="32"/>
      <c r="N119" s="32"/>
      <c r="O119" s="32"/>
      <c r="P119" s="32"/>
      <c r="Q119" s="32"/>
      <c r="R119" s="32"/>
      <c r="S119" s="32"/>
    </row>
    <row r="120" spans="1:19" ht="13.5" thickBot="1" x14ac:dyDescent="0.25">
      <c r="A120" s="2"/>
      <c r="B120" s="56" t="s">
        <v>115</v>
      </c>
      <c r="C120" s="34"/>
      <c r="D120" s="19"/>
      <c r="E120" s="20"/>
      <c r="F120" s="19"/>
      <c r="G120" s="20"/>
      <c r="H120" s="20"/>
      <c r="I120" s="19"/>
      <c r="J120" s="19"/>
      <c r="K120" s="20"/>
      <c r="L120" s="19"/>
      <c r="M120" s="19"/>
      <c r="N120" s="20"/>
      <c r="O120" s="19"/>
      <c r="P120" s="20"/>
      <c r="Q120" s="20"/>
      <c r="R120" s="20"/>
      <c r="S120" s="20"/>
    </row>
    <row r="121" spans="1:19" s="9" customFormat="1" x14ac:dyDescent="0.2">
      <c r="A121" s="2"/>
      <c r="B121" s="43" t="str">
        <f>B31</f>
        <v>General Appropriations Act Programs</v>
      </c>
      <c r="C121" s="321" t="s">
        <v>16</v>
      </c>
      <c r="D121" s="29"/>
      <c r="E121" s="30"/>
      <c r="F121" s="29"/>
      <c r="G121" s="30"/>
      <c r="H121" s="30"/>
      <c r="I121" s="29"/>
      <c r="J121" s="29"/>
      <c r="K121" s="30"/>
      <c r="L121" s="29"/>
      <c r="M121" s="29"/>
      <c r="N121" s="30"/>
      <c r="O121" s="29"/>
      <c r="P121" s="30"/>
      <c r="Q121" s="30"/>
      <c r="R121" s="30"/>
      <c r="S121" s="145"/>
    </row>
    <row r="122" spans="1:19" ht="102" x14ac:dyDescent="0.2">
      <c r="A122" s="2" t="s">
        <v>36</v>
      </c>
      <c r="B122" s="75" t="str">
        <f>B32</f>
        <v>State Funded Program #</v>
      </c>
      <c r="C122" s="63" t="s">
        <v>18</v>
      </c>
      <c r="D122" s="273" t="str">
        <f t="shared" ref="D122:S123" si="30">D32</f>
        <v>0100.010000.000; 0100.190000X000; 0501.000000.000; 10000.010000.000; 1000.100000X000; 1000.150000X000; 1000.160000X000;  9500.050000.000;</v>
      </c>
      <c r="E122" s="77" t="str">
        <f t="shared" si="30"/>
        <v>9801.500000X000</v>
      </c>
      <c r="F122" s="273" t="str">
        <f t="shared" si="30"/>
        <v>9803.110000.000</v>
      </c>
      <c r="G122" s="77" t="str">
        <f t="shared" si="30"/>
        <v>0100.010000.000; 0501.000000.000</v>
      </c>
      <c r="H122" s="273" t="str">
        <f t="shared" si="30"/>
        <v>0501.000000.000</v>
      </c>
      <c r="I122" s="77" t="str">
        <f t="shared" si="30"/>
        <v>1000.100000X000</v>
      </c>
      <c r="J122" s="273" t="str">
        <f t="shared" si="30"/>
        <v>0105.200000X000</v>
      </c>
      <c r="K122" s="77" t="str">
        <f t="shared" si="30"/>
        <v>0105.200000X000</v>
      </c>
      <c r="L122" s="273" t="str">
        <f t="shared" si="30"/>
        <v>0105.200000X000</v>
      </c>
      <c r="M122" s="77" t="str">
        <f t="shared" si="30"/>
        <v>0105.200000X000</v>
      </c>
      <c r="N122" s="273" t="str">
        <f t="shared" si="30"/>
        <v>0105.200000X000</v>
      </c>
      <c r="O122" s="77" t="str">
        <f t="shared" si="30"/>
        <v>0100.050000X000; 0100.070000X00; 1000.100000X000</v>
      </c>
      <c r="P122" s="273" t="str">
        <f t="shared" si="30"/>
        <v>0100.010000.000; 0100.050000X000; 0100.070000X00; 0100.110000X000; 0100.130000X000; 0501.000000.000; 1000.010000X000; 1504.000000.000; 9500.050000.000</v>
      </c>
      <c r="Q122" s="77" t="str">
        <f t="shared" si="30"/>
        <v>0100.070000X000; 1000.100000X000</v>
      </c>
      <c r="R122" s="273" t="str">
        <f t="shared" si="30"/>
        <v>0100.050000X000; 0100.070000X00; 1000.100000X000</v>
      </c>
      <c r="S122" s="178" t="str">
        <f t="shared" si="30"/>
        <v>0100.010000.000</v>
      </c>
    </row>
    <row r="123" spans="1:19" ht="133.5" customHeight="1" x14ac:dyDescent="0.2">
      <c r="A123" s="2" t="s">
        <v>37</v>
      </c>
      <c r="B123" s="203" t="str">
        <f>B33</f>
        <v>State Funded Program Description in the General Appropriations Act</v>
      </c>
      <c r="C123" s="63" t="s">
        <v>18</v>
      </c>
      <c r="D123" s="293" t="str">
        <f t="shared" si="30"/>
        <v>I. Administration;  I.E. Rule 608 Appointment Fund;  II. Division of Appellate Defense;   III. Office of Circuit Public Defender;  III. A. Defense of Indigents/Per Capita; III.B. DUI Defense of Indigents;  III.C. Criminal Domestic Violence; V. Employee Benefits.</v>
      </c>
      <c r="E123" s="225" t="str">
        <f t="shared" si="30"/>
        <v>I. Administration</v>
      </c>
      <c r="F123" s="293" t="str">
        <f t="shared" si="30"/>
        <v>I. Administration</v>
      </c>
      <c r="G123" s="225" t="str">
        <f t="shared" si="30"/>
        <v xml:space="preserve"> I. Administration; II. Division of Appellate Defense</v>
      </c>
      <c r="H123" s="293" t="str">
        <f t="shared" si="30"/>
        <v xml:space="preserve"> II. Division of Appellate Defense</v>
      </c>
      <c r="I123" s="225" t="str">
        <f t="shared" si="30"/>
        <v>III.A. Defense of Indigents/Per Capita</v>
      </c>
      <c r="J123" s="293" t="str">
        <f t="shared" si="30"/>
        <v>I.F. Professional Training &amp; Development</v>
      </c>
      <c r="K123" s="225" t="str">
        <f t="shared" si="30"/>
        <v>I.F. Professional Training &amp; Development</v>
      </c>
      <c r="L123" s="293" t="str">
        <f t="shared" si="30"/>
        <v>I.F. Professional Training &amp; Development</v>
      </c>
      <c r="M123" s="225" t="str">
        <f t="shared" si="30"/>
        <v>I.F. Professional Training &amp; Development</v>
      </c>
      <c r="N123" s="293" t="str">
        <f t="shared" si="30"/>
        <v>I.F. Professional Training &amp; Development</v>
      </c>
      <c r="O123" s="225" t="str">
        <f t="shared" si="30"/>
        <v>I.A. Death Penalty Trial Fund; I.B. Conflict Fund; III.A. Defense of Indigents/Per Capita</v>
      </c>
      <c r="P123" s="293" t="str">
        <f t="shared" si="30"/>
        <v>I. Administration; I.A. Death Penalty Trial Fund; I.B. Conflict Fund; I.C. Legal Aid Funding; I.E Court Fine Assessment; II. Division of Appellate Defense; III.A. Defense of Indigents/Per Capita; IV. Death Penalty Trial Division; V. Employee Benefits</v>
      </c>
      <c r="Q123" s="225" t="str">
        <f t="shared" si="30"/>
        <v xml:space="preserve"> I.B. Conflict Fund; III.A. Defense of Indigents/Per Capita</v>
      </c>
      <c r="R123" s="293" t="str">
        <f t="shared" si="30"/>
        <v>I.A. Death Penalty Trial Fund; I.B. Conflict Fund; III.A. Defense of Indigents/Per Capita</v>
      </c>
      <c r="S123" s="227" t="str">
        <f t="shared" si="30"/>
        <v>I. Administration</v>
      </c>
    </row>
    <row r="124" spans="1:19" s="9" customFormat="1" x14ac:dyDescent="0.2">
      <c r="A124" s="2"/>
      <c r="B124" s="146"/>
      <c r="C124" s="114"/>
      <c r="D124" s="115"/>
      <c r="E124" s="115"/>
      <c r="F124" s="115"/>
      <c r="G124" s="115"/>
      <c r="H124" s="115"/>
      <c r="I124" s="115"/>
      <c r="J124" s="115"/>
      <c r="K124" s="115"/>
      <c r="L124" s="115"/>
      <c r="M124" s="115"/>
      <c r="N124" s="115"/>
      <c r="O124" s="115"/>
      <c r="P124" s="115"/>
      <c r="Q124" s="115"/>
      <c r="R124" s="115"/>
      <c r="S124" s="129"/>
    </row>
    <row r="125" spans="1:19" s="9" customFormat="1" ht="38.25" x14ac:dyDescent="0.2">
      <c r="A125" s="2"/>
      <c r="B125" s="228" t="str">
        <f>B35</f>
        <v>Amounts Appropriated and Authorized (i.e. allowed to spend)
Note:  Appropriations and authorizations are based on cash available and amounts estimated to receive during the year</v>
      </c>
      <c r="C125" s="118" t="s">
        <v>16</v>
      </c>
      <c r="D125" s="113"/>
      <c r="E125" s="113"/>
      <c r="F125" s="113"/>
      <c r="G125" s="113"/>
      <c r="H125" s="113"/>
      <c r="I125" s="113"/>
      <c r="J125" s="113"/>
      <c r="K125" s="113"/>
      <c r="L125" s="113"/>
      <c r="M125" s="113"/>
      <c r="N125" s="113"/>
      <c r="O125" s="113"/>
      <c r="P125" s="113"/>
      <c r="Q125" s="113"/>
      <c r="R125" s="113"/>
      <c r="S125" s="130"/>
    </row>
    <row r="126" spans="1:19" ht="25.5" x14ac:dyDescent="0.2">
      <c r="A126" s="2" t="s">
        <v>38</v>
      </c>
      <c r="B126" s="155" t="s">
        <v>17</v>
      </c>
      <c r="C126" s="209">
        <f>SUM(D126:CM126)</f>
        <v>1085555.19</v>
      </c>
      <c r="D126" s="289">
        <v>920735.96</v>
      </c>
      <c r="E126" s="164">
        <v>100000</v>
      </c>
      <c r="F126" s="277">
        <v>64819.23</v>
      </c>
      <c r="G126" s="164">
        <v>0</v>
      </c>
      <c r="H126" s="277">
        <v>0</v>
      </c>
      <c r="I126" s="164">
        <v>0</v>
      </c>
      <c r="J126" s="277">
        <v>0</v>
      </c>
      <c r="K126" s="164">
        <v>0</v>
      </c>
      <c r="L126" s="277">
        <v>0</v>
      </c>
      <c r="M126" s="164">
        <v>0</v>
      </c>
      <c r="N126" s="277">
        <v>0</v>
      </c>
      <c r="O126" s="164">
        <v>0</v>
      </c>
      <c r="P126" s="277">
        <v>0</v>
      </c>
      <c r="Q126" s="164">
        <v>0</v>
      </c>
      <c r="R126" s="277">
        <v>0</v>
      </c>
      <c r="S126" s="184">
        <v>0</v>
      </c>
    </row>
    <row r="127" spans="1:19" x14ac:dyDescent="0.2">
      <c r="A127" s="2" t="s">
        <v>39</v>
      </c>
      <c r="B127" s="75" t="s">
        <v>238</v>
      </c>
      <c r="C127" s="69">
        <f>SUM(D127:CM127)</f>
        <v>43947188.710000001</v>
      </c>
      <c r="D127" s="290">
        <v>29895488</v>
      </c>
      <c r="E127" s="70">
        <v>0</v>
      </c>
      <c r="F127" s="290">
        <v>0</v>
      </c>
      <c r="G127" s="70">
        <v>352600</v>
      </c>
      <c r="H127" s="290">
        <v>0</v>
      </c>
      <c r="I127" s="70">
        <v>900000</v>
      </c>
      <c r="J127" s="290">
        <v>220000</v>
      </c>
      <c r="K127" s="70">
        <v>0</v>
      </c>
      <c r="L127" s="290">
        <v>0</v>
      </c>
      <c r="M127" s="70">
        <v>32000</v>
      </c>
      <c r="N127" s="290">
        <v>0</v>
      </c>
      <c r="O127" s="70">
        <v>12417272</v>
      </c>
      <c r="P127" s="290">
        <v>0</v>
      </c>
      <c r="Q127" s="70">
        <v>0</v>
      </c>
      <c r="R127" s="290">
        <v>0</v>
      </c>
      <c r="S127" s="229">
        <v>129828.71</v>
      </c>
    </row>
    <row r="128" spans="1:19" x14ac:dyDescent="0.2">
      <c r="A128" s="2" t="s">
        <v>40</v>
      </c>
      <c r="B128" s="83" t="s">
        <v>132</v>
      </c>
      <c r="C128" s="69">
        <f>SUM(D128:CM128)</f>
        <v>45032743.899999999</v>
      </c>
      <c r="D128" s="278">
        <f>SUM(D126:D127)</f>
        <v>30816223.960000001</v>
      </c>
      <c r="E128" s="79">
        <f t="shared" ref="E128:G128" si="31">SUM(E126:E127)</f>
        <v>100000</v>
      </c>
      <c r="F128" s="278">
        <f t="shared" si="31"/>
        <v>64819.23</v>
      </c>
      <c r="G128" s="79">
        <f t="shared" si="31"/>
        <v>352600</v>
      </c>
      <c r="H128" s="278">
        <f>SUM(H126:H127)</f>
        <v>0</v>
      </c>
      <c r="I128" s="79">
        <f t="shared" ref="I128:S128" si="32">SUM(I126:I127)</f>
        <v>900000</v>
      </c>
      <c r="J128" s="278">
        <f t="shared" si="32"/>
        <v>220000</v>
      </c>
      <c r="K128" s="79">
        <f t="shared" si="32"/>
        <v>0</v>
      </c>
      <c r="L128" s="278">
        <f t="shared" si="32"/>
        <v>0</v>
      </c>
      <c r="M128" s="79">
        <f t="shared" si="32"/>
        <v>32000</v>
      </c>
      <c r="N128" s="278">
        <f t="shared" si="32"/>
        <v>0</v>
      </c>
      <c r="O128" s="79">
        <f t="shared" si="32"/>
        <v>12417272</v>
      </c>
      <c r="P128" s="278">
        <f t="shared" si="32"/>
        <v>0</v>
      </c>
      <c r="Q128" s="79">
        <f t="shared" si="32"/>
        <v>0</v>
      </c>
      <c r="R128" s="278">
        <f t="shared" si="32"/>
        <v>0</v>
      </c>
      <c r="S128" s="185">
        <f t="shared" si="32"/>
        <v>129828.71</v>
      </c>
    </row>
    <row r="129" spans="1:19" x14ac:dyDescent="0.2">
      <c r="A129" s="2" t="s">
        <v>41</v>
      </c>
      <c r="B129" s="85" t="s">
        <v>239</v>
      </c>
      <c r="C129" s="69">
        <f>SUM(D129:CM129)</f>
        <v>28993</v>
      </c>
      <c r="D129" s="290">
        <f>18145+10848</f>
        <v>28993</v>
      </c>
      <c r="E129" s="70">
        <v>0</v>
      </c>
      <c r="F129" s="290">
        <v>0</v>
      </c>
      <c r="G129" s="70">
        <v>0</v>
      </c>
      <c r="H129" s="290">
        <v>0</v>
      </c>
      <c r="I129" s="70">
        <v>0</v>
      </c>
      <c r="J129" s="290">
        <v>0</v>
      </c>
      <c r="K129" s="70">
        <v>0</v>
      </c>
      <c r="L129" s="290">
        <v>0</v>
      </c>
      <c r="M129" s="70">
        <v>0</v>
      </c>
      <c r="N129" s="290">
        <v>0</v>
      </c>
      <c r="O129" s="70">
        <v>0</v>
      </c>
      <c r="P129" s="290">
        <v>0</v>
      </c>
      <c r="Q129" s="70">
        <v>0</v>
      </c>
      <c r="R129" s="290">
        <v>0</v>
      </c>
      <c r="S129" s="229">
        <v>0</v>
      </c>
    </row>
    <row r="130" spans="1:19" s="105" customFormat="1" x14ac:dyDescent="0.2">
      <c r="A130" s="14" t="s">
        <v>42</v>
      </c>
      <c r="B130" s="226" t="s">
        <v>133</v>
      </c>
      <c r="C130" s="212">
        <f>SUM(D130:CM130)</f>
        <v>45061736.899999999</v>
      </c>
      <c r="D130" s="291">
        <f>SUM(D128:D129)</f>
        <v>30845216.960000001</v>
      </c>
      <c r="E130" s="213">
        <f t="shared" ref="E130:G130" si="33">SUM(E128:E129)</f>
        <v>100000</v>
      </c>
      <c r="F130" s="291">
        <f t="shared" si="33"/>
        <v>64819.23</v>
      </c>
      <c r="G130" s="213">
        <f t="shared" si="33"/>
        <v>352600</v>
      </c>
      <c r="H130" s="291">
        <f>SUM(H128:H129)</f>
        <v>0</v>
      </c>
      <c r="I130" s="213">
        <f t="shared" ref="I130:S130" si="34">SUM(I128:I129)</f>
        <v>900000</v>
      </c>
      <c r="J130" s="291">
        <f t="shared" si="34"/>
        <v>220000</v>
      </c>
      <c r="K130" s="213">
        <f t="shared" si="34"/>
        <v>0</v>
      </c>
      <c r="L130" s="291">
        <f t="shared" si="34"/>
        <v>0</v>
      </c>
      <c r="M130" s="213">
        <f t="shared" si="34"/>
        <v>32000</v>
      </c>
      <c r="N130" s="291">
        <f t="shared" si="34"/>
        <v>0</v>
      </c>
      <c r="O130" s="213">
        <f t="shared" si="34"/>
        <v>12417272</v>
      </c>
      <c r="P130" s="291">
        <f t="shared" si="34"/>
        <v>0</v>
      </c>
      <c r="Q130" s="213">
        <f t="shared" si="34"/>
        <v>0</v>
      </c>
      <c r="R130" s="291">
        <f t="shared" si="34"/>
        <v>0</v>
      </c>
      <c r="S130" s="231">
        <f t="shared" si="34"/>
        <v>129828.71</v>
      </c>
    </row>
    <row r="131" spans="1:19" ht="99" customHeight="1" thickBot="1" x14ac:dyDescent="0.25">
      <c r="A131" s="2"/>
      <c r="B131" s="18" t="s">
        <v>257</v>
      </c>
      <c r="C131" s="322"/>
      <c r="D131" s="294" t="s">
        <v>300</v>
      </c>
      <c r="E131" s="230" t="s">
        <v>263</v>
      </c>
      <c r="F131" s="306" t="s">
        <v>266</v>
      </c>
      <c r="G131" s="373" t="s">
        <v>272</v>
      </c>
      <c r="H131" s="373"/>
      <c r="I131" s="101"/>
      <c r="J131" s="373" t="s">
        <v>273</v>
      </c>
      <c r="K131" s="373"/>
      <c r="L131" s="268"/>
      <c r="M131" s="373" t="s">
        <v>274</v>
      </c>
      <c r="N131" s="373"/>
      <c r="O131" s="374" t="s">
        <v>290</v>
      </c>
      <c r="P131" s="374"/>
      <c r="Q131" s="374"/>
      <c r="R131" s="374"/>
      <c r="S131" s="151"/>
    </row>
    <row r="132" spans="1:19" x14ac:dyDescent="0.2">
      <c r="A132" s="2"/>
      <c r="B132" s="21"/>
      <c r="C132" s="27"/>
      <c r="D132" s="26"/>
      <c r="E132" s="26"/>
      <c r="F132" s="26"/>
      <c r="G132" s="26"/>
      <c r="H132" s="26"/>
      <c r="I132" s="26"/>
      <c r="J132" s="26"/>
      <c r="K132" s="26"/>
      <c r="L132" s="26"/>
      <c r="M132" s="26"/>
      <c r="N132" s="26"/>
      <c r="O132" s="26"/>
      <c r="P132" s="26"/>
      <c r="Q132" s="26"/>
      <c r="R132" s="26"/>
      <c r="S132" s="26"/>
    </row>
    <row r="133" spans="1:19" ht="13.5" thickBot="1" x14ac:dyDescent="0.25">
      <c r="A133" s="2"/>
      <c r="B133" s="56" t="s">
        <v>116</v>
      </c>
      <c r="C133" s="34"/>
      <c r="D133" s="7"/>
      <c r="E133" s="7"/>
      <c r="F133" s="7"/>
      <c r="G133" s="7"/>
      <c r="H133" s="7"/>
      <c r="I133" s="7"/>
      <c r="J133" s="7"/>
      <c r="K133" s="7"/>
      <c r="L133" s="7"/>
      <c r="M133" s="7"/>
      <c r="N133" s="7"/>
      <c r="O133" s="7"/>
      <c r="P133" s="7"/>
      <c r="Q133" s="7"/>
      <c r="R133" s="7"/>
      <c r="S133" s="7"/>
    </row>
    <row r="134" spans="1:19" s="9" customFormat="1" x14ac:dyDescent="0.2">
      <c r="A134" s="2"/>
      <c r="B134" s="245" t="s">
        <v>27</v>
      </c>
      <c r="C134" s="246"/>
      <c r="D134" s="247"/>
      <c r="E134" s="247"/>
      <c r="F134" s="247"/>
      <c r="G134" s="247"/>
      <c r="H134" s="247"/>
      <c r="I134" s="247"/>
      <c r="J134" s="247"/>
      <c r="K134" s="247"/>
      <c r="L134" s="247"/>
      <c r="M134" s="247"/>
      <c r="N134" s="247"/>
      <c r="O134" s="247"/>
      <c r="P134" s="247"/>
      <c r="Q134" s="247"/>
      <c r="R134" s="247"/>
      <c r="S134" s="248"/>
    </row>
    <row r="135" spans="1:19" x14ac:dyDescent="0.2">
      <c r="A135" s="40" t="s">
        <v>43</v>
      </c>
      <c r="B135" s="249" t="s">
        <v>23</v>
      </c>
      <c r="C135" s="238"/>
      <c r="D135" s="295" t="str">
        <f t="shared" ref="D135:S135" si="35">D45</f>
        <v>SCEIS</v>
      </c>
      <c r="E135" s="239" t="str">
        <f t="shared" si="35"/>
        <v>SCEIS</v>
      </c>
      <c r="F135" s="295" t="str">
        <f t="shared" si="35"/>
        <v>SCEIS</v>
      </c>
      <c r="G135" s="239" t="str">
        <f t="shared" si="35"/>
        <v>SCEIS</v>
      </c>
      <c r="H135" s="295" t="str">
        <f t="shared" si="35"/>
        <v>SCEIS</v>
      </c>
      <c r="I135" s="239" t="str">
        <f t="shared" si="35"/>
        <v>SCEIS</v>
      </c>
      <c r="J135" s="295" t="str">
        <f t="shared" si="35"/>
        <v>SCEIS</v>
      </c>
      <c r="K135" s="239" t="str">
        <f t="shared" si="35"/>
        <v>SCEIS</v>
      </c>
      <c r="L135" s="295" t="str">
        <f t="shared" si="35"/>
        <v>SCEIS</v>
      </c>
      <c r="M135" s="239" t="str">
        <f t="shared" si="35"/>
        <v>SCEIS</v>
      </c>
      <c r="N135" s="295" t="str">
        <f t="shared" si="35"/>
        <v>SCEIS</v>
      </c>
      <c r="O135" s="239" t="str">
        <f t="shared" si="35"/>
        <v>SCEIS</v>
      </c>
      <c r="P135" s="295" t="str">
        <f t="shared" si="35"/>
        <v>SCEIS</v>
      </c>
      <c r="Q135" s="239" t="str">
        <f t="shared" si="35"/>
        <v>SCEIS</v>
      </c>
      <c r="R135" s="295" t="str">
        <f t="shared" si="35"/>
        <v>SCEIS</v>
      </c>
      <c r="S135" s="250" t="str">
        <f t="shared" si="35"/>
        <v>SCEIS</v>
      </c>
    </row>
    <row r="136" spans="1:19" s="9" customFormat="1" x14ac:dyDescent="0.2">
      <c r="A136" s="23"/>
      <c r="B136" s="318"/>
      <c r="C136" s="158"/>
      <c r="D136" s="159"/>
      <c r="E136" s="159"/>
      <c r="F136" s="159"/>
      <c r="G136" s="159"/>
      <c r="H136" s="159"/>
      <c r="I136" s="159"/>
      <c r="J136" s="159"/>
      <c r="K136" s="159"/>
      <c r="L136" s="159"/>
      <c r="M136" s="159"/>
      <c r="N136" s="159"/>
      <c r="O136" s="159"/>
      <c r="P136" s="159"/>
      <c r="Q136" s="159"/>
      <c r="R136" s="159"/>
      <c r="S136" s="175"/>
    </row>
    <row r="137" spans="1:19" s="9" customFormat="1" x14ac:dyDescent="0.2">
      <c r="A137" s="23"/>
      <c r="B137" s="228" t="s">
        <v>103</v>
      </c>
      <c r="C137" s="118" t="s">
        <v>16</v>
      </c>
      <c r="D137" s="94"/>
      <c r="E137" s="94"/>
      <c r="F137" s="94"/>
      <c r="G137" s="94"/>
      <c r="H137" s="94"/>
      <c r="I137" s="94"/>
      <c r="J137" s="94"/>
      <c r="K137" s="94"/>
      <c r="L137" s="94"/>
      <c r="M137" s="94"/>
      <c r="N137" s="94"/>
      <c r="O137" s="94"/>
      <c r="P137" s="94"/>
      <c r="Q137" s="94"/>
      <c r="R137" s="94"/>
      <c r="S137" s="176"/>
    </row>
    <row r="138" spans="1:19" ht="25.5" x14ac:dyDescent="0.2">
      <c r="A138" s="23" t="s">
        <v>44</v>
      </c>
      <c r="B138" s="140" t="s">
        <v>98</v>
      </c>
      <c r="C138" s="235"/>
      <c r="D138" s="272" t="str">
        <f t="shared" ref="D138:S138" si="36">D99</f>
        <v>General Fund Appropriations</v>
      </c>
      <c r="E138" s="157" t="str">
        <f t="shared" si="36"/>
        <v>General Fund Appropriations</v>
      </c>
      <c r="F138" s="272" t="str">
        <f t="shared" si="36"/>
        <v>Capital Reserve Fund</v>
      </c>
      <c r="G138" s="157" t="str">
        <f t="shared" si="36"/>
        <v>Family &amp; Circuit Court Filing Fee</v>
      </c>
      <c r="H138" s="272" t="str">
        <f t="shared" si="36"/>
        <v>Conviction Surcharge 1</v>
      </c>
      <c r="I138" s="157" t="str">
        <f t="shared" si="36"/>
        <v>Court Fine 1</v>
      </c>
      <c r="J138" s="272" t="str">
        <f t="shared" si="36"/>
        <v>Traffic Education Program Fee (Magistrate Court)</v>
      </c>
      <c r="K138" s="157" t="str">
        <f t="shared" si="36"/>
        <v>Traffic Education Program Fee (Municipal Court)</v>
      </c>
      <c r="L138" s="272" t="str">
        <f t="shared" si="36"/>
        <v>Donations</v>
      </c>
      <c r="M138" s="157" t="str">
        <f t="shared" si="36"/>
        <v>Civil Action Application Fee</v>
      </c>
      <c r="N138" s="272" t="str">
        <f t="shared" si="36"/>
        <v xml:space="preserve">Investment Earnings 1 </v>
      </c>
      <c r="O138" s="157" t="str">
        <f t="shared" si="36"/>
        <v>Public Defender Application Fee</v>
      </c>
      <c r="P138" s="272" t="str">
        <f t="shared" si="36"/>
        <v>Court Fines 2</v>
      </c>
      <c r="Q138" s="157" t="str">
        <f t="shared" si="36"/>
        <v>Conviction Surcharge 2</v>
      </c>
      <c r="R138" s="272" t="str">
        <f t="shared" si="36"/>
        <v>Investment Earnings 2</v>
      </c>
      <c r="S138" s="177" t="str">
        <f t="shared" si="36"/>
        <v>Federal Grant</v>
      </c>
    </row>
    <row r="139" spans="1:19" x14ac:dyDescent="0.2">
      <c r="A139" s="23" t="s">
        <v>45</v>
      </c>
      <c r="B139" s="66" t="s">
        <v>294</v>
      </c>
      <c r="C139" s="234"/>
      <c r="D139" s="273" t="str">
        <f t="shared" ref="D139:S139" si="37">IF(ISBLANK(D49),"",(D49-1))</f>
        <v/>
      </c>
      <c r="E139" s="77" t="str">
        <f t="shared" si="37"/>
        <v/>
      </c>
      <c r="F139" s="273" t="str">
        <f t="shared" si="37"/>
        <v/>
      </c>
      <c r="G139" s="77" t="str">
        <f t="shared" si="37"/>
        <v/>
      </c>
      <c r="H139" s="273" t="str">
        <f t="shared" si="37"/>
        <v/>
      </c>
      <c r="I139" s="77" t="str">
        <f t="shared" si="37"/>
        <v/>
      </c>
      <c r="J139" s="273" t="str">
        <f t="shared" si="37"/>
        <v/>
      </c>
      <c r="K139" s="77" t="str">
        <f t="shared" si="37"/>
        <v/>
      </c>
      <c r="L139" s="273" t="str">
        <f t="shared" si="37"/>
        <v/>
      </c>
      <c r="M139" s="77" t="str">
        <f t="shared" si="37"/>
        <v/>
      </c>
      <c r="N139" s="273" t="str">
        <f t="shared" si="37"/>
        <v/>
      </c>
      <c r="O139" s="77" t="str">
        <f t="shared" si="37"/>
        <v/>
      </c>
      <c r="P139" s="273" t="str">
        <f t="shared" si="37"/>
        <v/>
      </c>
      <c r="Q139" s="77" t="str">
        <f t="shared" si="37"/>
        <v/>
      </c>
      <c r="R139" s="273" t="str">
        <f t="shared" si="37"/>
        <v/>
      </c>
      <c r="S139" s="178">
        <f t="shared" si="37"/>
        <v>0</v>
      </c>
    </row>
    <row r="140" spans="1:19" ht="231.75" customHeight="1" x14ac:dyDescent="0.2">
      <c r="A140" s="2" t="s">
        <v>46</v>
      </c>
      <c r="B140" s="251" t="s">
        <v>101</v>
      </c>
      <c r="C140" s="232"/>
      <c r="D140" s="274" t="str">
        <f t="shared" ref="D140:S140" si="38">D50</f>
        <v>I.E Rule 608 Appointment Funds can only be used for the purpose for which is appropriated and any unexpended funds can be carried-forward into the new fiscal year and spent only on 608 appointment expenditures.                                                                                              III.A Defense of Indigents/Per Capita; III.B DUI Defense of Indigents; III.C. Criminal Domestic Violence are all distributed to the Circuit Public Defender Office on a per/capita method, based upon the 2010 Census.</v>
      </c>
      <c r="E140" s="74" t="str">
        <f t="shared" si="38"/>
        <v>Supplemental Funds from the FY2015-16 Appropriations Act can be used for Information Technology and Security Infrastructure for the agency.</v>
      </c>
      <c r="F140" s="274" t="str">
        <f t="shared" si="38"/>
        <v>CRF funds from FY2011-12 Appropriations Act can be used for Information Technology expenditures for the agency.</v>
      </c>
      <c r="G140" s="74">
        <f t="shared" si="38"/>
        <v>0</v>
      </c>
      <c r="H140" s="274">
        <f t="shared" si="38"/>
        <v>0</v>
      </c>
      <c r="I140" s="74" t="str">
        <f t="shared" si="38"/>
        <v>III.A Defense of Indigents/Per Capita is distributed to the Circuit Public Defender Offices on a Per/Capita method, based upon the 2010 Census.</v>
      </c>
      <c r="J140" s="274">
        <f t="shared" si="38"/>
        <v>0</v>
      </c>
      <c r="K140" s="74">
        <f t="shared" si="38"/>
        <v>0</v>
      </c>
      <c r="L140" s="274">
        <f t="shared" si="38"/>
        <v>0</v>
      </c>
      <c r="M140" s="74">
        <f t="shared" si="38"/>
        <v>0</v>
      </c>
      <c r="N140" s="274">
        <f t="shared" si="38"/>
        <v>0</v>
      </c>
      <c r="O140" s="74">
        <f t="shared" si="38"/>
        <v>0</v>
      </c>
      <c r="P140" s="274" t="str">
        <f t="shared" si="38"/>
        <v>I.A. Death Penalty Trial Fund; I.B. Conflict Funds; III.A Defense of Indigents/Per Capita; IV. Death Penalty Trail Division are all restricted Funds based upon the requirements of Proviso 61.1.                                                                                                                                                            I.C Legal Aid Funding is restricted to the flow-through  bi-annual payments made to the SC Legal Services (Non-Profit Entity).</v>
      </c>
      <c r="Q140" s="74">
        <f t="shared" si="38"/>
        <v>0</v>
      </c>
      <c r="R140" s="274">
        <f t="shared" si="38"/>
        <v>0</v>
      </c>
      <c r="S140" s="179" t="str">
        <f t="shared" si="38"/>
        <v>Federal Funds will only reimburse expenditures that have been approved in the Grant's Budget prior to approval of the Grant Award.  Copy of the approved Grant Budget available upon request.</v>
      </c>
    </row>
    <row r="141" spans="1:19" ht="135.75" customHeight="1" x14ac:dyDescent="0.2">
      <c r="A141" s="23" t="s">
        <v>47</v>
      </c>
      <c r="B141" s="66" t="s">
        <v>21</v>
      </c>
      <c r="C141" s="233"/>
      <c r="D141" s="273" t="str">
        <f t="shared" ref="D141:S141" si="39">D123</f>
        <v>I. Administration;  I.E. Rule 608 Appointment Fund;  II. Division of Appellate Defense;   III. Office of Circuit Public Defender;  III. A. Defense of Indigents/Per Capita; III.B. DUI Defense of Indigents;  III.C. Criminal Domestic Violence; V. Employee Benefits.</v>
      </c>
      <c r="E141" s="77" t="str">
        <f t="shared" si="39"/>
        <v>I. Administration</v>
      </c>
      <c r="F141" s="273" t="str">
        <f t="shared" si="39"/>
        <v>I. Administration</v>
      </c>
      <c r="G141" s="77" t="str">
        <f t="shared" si="39"/>
        <v xml:space="preserve"> I. Administration; II. Division of Appellate Defense</v>
      </c>
      <c r="H141" s="273" t="str">
        <f t="shared" si="39"/>
        <v xml:space="preserve"> II. Division of Appellate Defense</v>
      </c>
      <c r="I141" s="77" t="str">
        <f t="shared" si="39"/>
        <v>III.A. Defense of Indigents/Per Capita</v>
      </c>
      <c r="J141" s="273" t="str">
        <f t="shared" si="39"/>
        <v>I.F. Professional Training &amp; Development</v>
      </c>
      <c r="K141" s="77" t="str">
        <f t="shared" si="39"/>
        <v>I.F. Professional Training &amp; Development</v>
      </c>
      <c r="L141" s="273" t="str">
        <f t="shared" si="39"/>
        <v>I.F. Professional Training &amp; Development</v>
      </c>
      <c r="M141" s="77" t="str">
        <f t="shared" si="39"/>
        <v>I.F. Professional Training &amp; Development</v>
      </c>
      <c r="N141" s="273" t="str">
        <f t="shared" si="39"/>
        <v>I.F. Professional Training &amp; Development</v>
      </c>
      <c r="O141" s="77" t="str">
        <f t="shared" si="39"/>
        <v>I.A. Death Penalty Trial Fund; I.B. Conflict Fund; III.A. Defense of Indigents/Per Capita</v>
      </c>
      <c r="P141" s="273" t="str">
        <f t="shared" si="39"/>
        <v>I. Administration; I.A. Death Penalty Trial Fund; I.B. Conflict Fund; I.C. Legal Aid Funding; I.E Court Fine Assessment; II. Division of Appellate Defense; III.A. Defense of Indigents/Per Capita; IV. Death Penalty Trial Division; V. Employee Benefits</v>
      </c>
      <c r="Q141" s="77" t="str">
        <f t="shared" si="39"/>
        <v xml:space="preserve"> I.B. Conflict Fund; III.A. Defense of Indigents/Per Capita</v>
      </c>
      <c r="R141" s="273" t="str">
        <f t="shared" si="39"/>
        <v>I.A. Death Penalty Trial Fund; I.B. Conflict Fund; III.A. Defense of Indigents/Per Capita</v>
      </c>
      <c r="S141" s="178" t="str">
        <f t="shared" si="39"/>
        <v>I. Administration</v>
      </c>
    </row>
    <row r="142" spans="1:19" s="35" customFormat="1" x14ac:dyDescent="0.2">
      <c r="A142" s="160" t="s">
        <v>48</v>
      </c>
      <c r="B142" s="252" t="s">
        <v>152</v>
      </c>
      <c r="C142" s="240">
        <f t="shared" ref="C142:S142" si="40">C130</f>
        <v>45061736.899999999</v>
      </c>
      <c r="D142" s="275">
        <f t="shared" si="40"/>
        <v>30845216.960000001</v>
      </c>
      <c r="E142" s="162">
        <f t="shared" si="40"/>
        <v>100000</v>
      </c>
      <c r="F142" s="275">
        <f t="shared" si="40"/>
        <v>64819.23</v>
      </c>
      <c r="G142" s="162">
        <f t="shared" si="40"/>
        <v>352600</v>
      </c>
      <c r="H142" s="275">
        <f t="shared" si="40"/>
        <v>0</v>
      </c>
      <c r="I142" s="162">
        <f t="shared" si="40"/>
        <v>900000</v>
      </c>
      <c r="J142" s="275">
        <f t="shared" si="40"/>
        <v>220000</v>
      </c>
      <c r="K142" s="162">
        <f t="shared" si="40"/>
        <v>0</v>
      </c>
      <c r="L142" s="275">
        <f t="shared" si="40"/>
        <v>0</v>
      </c>
      <c r="M142" s="162">
        <f t="shared" si="40"/>
        <v>32000</v>
      </c>
      <c r="N142" s="275">
        <f t="shared" si="40"/>
        <v>0</v>
      </c>
      <c r="O142" s="162">
        <f t="shared" si="40"/>
        <v>12417272</v>
      </c>
      <c r="P142" s="275">
        <f t="shared" si="40"/>
        <v>0</v>
      </c>
      <c r="Q142" s="162">
        <f t="shared" si="40"/>
        <v>0</v>
      </c>
      <c r="R142" s="275">
        <f t="shared" si="40"/>
        <v>0</v>
      </c>
      <c r="S142" s="180">
        <f t="shared" si="40"/>
        <v>129828.71</v>
      </c>
    </row>
    <row r="143" spans="1:19" s="9" customFormat="1" x14ac:dyDescent="0.2">
      <c r="A143" s="23"/>
      <c r="B143" s="146"/>
      <c r="C143" s="144"/>
      <c r="D143" s="165"/>
      <c r="E143" s="165"/>
      <c r="F143" s="165"/>
      <c r="G143" s="165"/>
      <c r="H143" s="165"/>
      <c r="I143" s="165"/>
      <c r="J143" s="165"/>
      <c r="K143" s="165"/>
      <c r="L143" s="165"/>
      <c r="M143" s="165"/>
      <c r="N143" s="165"/>
      <c r="O143" s="165"/>
      <c r="P143" s="165"/>
      <c r="Q143" s="165"/>
      <c r="R143" s="165"/>
      <c r="S143" s="181"/>
    </row>
    <row r="144" spans="1:19" s="9" customFormat="1" ht="25.5" x14ac:dyDescent="0.2">
      <c r="A144" s="23"/>
      <c r="B144" s="182" t="s">
        <v>151</v>
      </c>
      <c r="C144" s="112" t="s">
        <v>16</v>
      </c>
      <c r="D144" s="143"/>
      <c r="E144" s="143"/>
      <c r="F144" s="143"/>
      <c r="G144" s="143"/>
      <c r="H144" s="143"/>
      <c r="I144" s="143"/>
      <c r="J144" s="143"/>
      <c r="K144" s="143"/>
      <c r="L144" s="143"/>
      <c r="M144" s="143"/>
      <c r="N144" s="143"/>
      <c r="O144" s="143"/>
      <c r="P144" s="143"/>
      <c r="Q144" s="143"/>
      <c r="R144" s="143"/>
      <c r="S144" s="183"/>
    </row>
    <row r="145" spans="1:19" ht="25.5" x14ac:dyDescent="0.2">
      <c r="A145" s="23"/>
      <c r="B145" s="236" t="s">
        <v>203</v>
      </c>
      <c r="C145" s="237"/>
      <c r="D145" s="277"/>
      <c r="E145" s="164"/>
      <c r="F145" s="277"/>
      <c r="G145" s="164"/>
      <c r="H145" s="277"/>
      <c r="I145" s="164"/>
      <c r="J145" s="277"/>
      <c r="K145" s="164"/>
      <c r="L145" s="277"/>
      <c r="M145" s="164"/>
      <c r="N145" s="277"/>
      <c r="O145" s="164"/>
      <c r="P145" s="277"/>
      <c r="Q145" s="164"/>
      <c r="R145" s="277"/>
      <c r="S145" s="184"/>
    </row>
    <row r="146" spans="1:19" x14ac:dyDescent="0.2">
      <c r="A146" s="23"/>
      <c r="B146" s="96" t="s">
        <v>204</v>
      </c>
      <c r="C146" s="86">
        <f t="shared" ref="C146:C157" si="41">SUM(D146:CM146)</f>
        <v>39551246.770000003</v>
      </c>
      <c r="D146" s="278">
        <f>2785223+12301049+976593+1377185+10036109.96+1574071.5+336535.79</f>
        <v>29386767.25</v>
      </c>
      <c r="E146" s="79">
        <v>25000</v>
      </c>
      <c r="F146" s="278">
        <v>16204.81</v>
      </c>
      <c r="G146" s="79"/>
      <c r="H146" s="278"/>
      <c r="I146" s="79">
        <v>900000</v>
      </c>
      <c r="J146" s="278"/>
      <c r="K146" s="79"/>
      <c r="L146" s="278"/>
      <c r="M146" s="79"/>
      <c r="N146" s="278"/>
      <c r="O146" s="79">
        <f>248734+2406600+2500000+3273052+665060</f>
        <v>9093446</v>
      </c>
      <c r="P146" s="278"/>
      <c r="Q146" s="79"/>
      <c r="R146" s="278"/>
      <c r="S146" s="185">
        <v>129828.71</v>
      </c>
    </row>
    <row r="147" spans="1:19" ht="38.25" hidden="1" outlineLevel="1" x14ac:dyDescent="0.2">
      <c r="A147" s="23"/>
      <c r="B147" s="97" t="s">
        <v>205</v>
      </c>
      <c r="C147" s="86">
        <f t="shared" si="41"/>
        <v>0</v>
      </c>
      <c r="D147" s="278"/>
      <c r="E147" s="79"/>
      <c r="F147" s="278"/>
      <c r="G147" s="79"/>
      <c r="H147" s="278"/>
      <c r="I147" s="79"/>
      <c r="J147" s="278"/>
      <c r="K147" s="79"/>
      <c r="L147" s="278"/>
      <c r="M147" s="79"/>
      <c r="N147" s="278"/>
      <c r="O147" s="79"/>
      <c r="P147" s="278"/>
      <c r="Q147" s="79"/>
      <c r="R147" s="278"/>
      <c r="S147" s="185"/>
    </row>
    <row r="148" spans="1:19" ht="38.25" hidden="1" outlineLevel="1" x14ac:dyDescent="0.2">
      <c r="A148" s="23"/>
      <c r="B148" s="97" t="s">
        <v>224</v>
      </c>
      <c r="C148" s="86">
        <f t="shared" si="41"/>
        <v>0</v>
      </c>
      <c r="D148" s="278"/>
      <c r="E148" s="79"/>
      <c r="F148" s="278"/>
      <c r="G148" s="79"/>
      <c r="H148" s="278"/>
      <c r="I148" s="79"/>
      <c r="J148" s="278"/>
      <c r="K148" s="79"/>
      <c r="L148" s="278"/>
      <c r="M148" s="79"/>
      <c r="N148" s="278"/>
      <c r="O148" s="79"/>
      <c r="P148" s="278"/>
      <c r="Q148" s="79"/>
      <c r="R148" s="278"/>
      <c r="S148" s="185"/>
    </row>
    <row r="149" spans="1:19" hidden="1" outlineLevel="1" x14ac:dyDescent="0.2">
      <c r="A149" s="23"/>
      <c r="B149" s="97" t="s">
        <v>223</v>
      </c>
      <c r="C149" s="86">
        <f t="shared" si="41"/>
        <v>0</v>
      </c>
      <c r="D149" s="278"/>
      <c r="E149" s="79"/>
      <c r="F149" s="278"/>
      <c r="G149" s="79"/>
      <c r="H149" s="278"/>
      <c r="I149" s="79"/>
      <c r="J149" s="278"/>
      <c r="K149" s="79"/>
      <c r="L149" s="278"/>
      <c r="M149" s="79"/>
      <c r="N149" s="278"/>
      <c r="O149" s="79"/>
      <c r="P149" s="278"/>
      <c r="Q149" s="79"/>
      <c r="R149" s="278"/>
      <c r="S149" s="185"/>
    </row>
    <row r="150" spans="1:19" ht="25.5" hidden="1" outlineLevel="1" x14ac:dyDescent="0.2">
      <c r="A150" s="23"/>
      <c r="B150" s="97" t="s">
        <v>222</v>
      </c>
      <c r="C150" s="86">
        <f t="shared" si="41"/>
        <v>0</v>
      </c>
      <c r="D150" s="278"/>
      <c r="E150" s="79"/>
      <c r="F150" s="278"/>
      <c r="G150" s="79"/>
      <c r="H150" s="278"/>
      <c r="I150" s="79"/>
      <c r="J150" s="278"/>
      <c r="K150" s="79"/>
      <c r="L150" s="278"/>
      <c r="M150" s="79"/>
      <c r="N150" s="278"/>
      <c r="O150" s="79"/>
      <c r="P150" s="278"/>
      <c r="Q150" s="79"/>
      <c r="R150" s="278"/>
      <c r="S150" s="185"/>
    </row>
    <row r="151" spans="1:19" ht="25.5" hidden="1" outlineLevel="1" x14ac:dyDescent="0.2">
      <c r="A151" s="23"/>
      <c r="B151" s="97" t="s">
        <v>221</v>
      </c>
      <c r="C151" s="86">
        <f t="shared" si="41"/>
        <v>0</v>
      </c>
      <c r="D151" s="278"/>
      <c r="E151" s="79"/>
      <c r="F151" s="278"/>
      <c r="G151" s="79"/>
      <c r="H151" s="278"/>
      <c r="I151" s="79"/>
      <c r="J151" s="278"/>
      <c r="K151" s="79"/>
      <c r="L151" s="278"/>
      <c r="M151" s="79"/>
      <c r="N151" s="278"/>
      <c r="O151" s="79"/>
      <c r="P151" s="278"/>
      <c r="Q151" s="79"/>
      <c r="R151" s="278"/>
      <c r="S151" s="185"/>
    </row>
    <row r="152" spans="1:19" collapsed="1" x14ac:dyDescent="0.2">
      <c r="A152" s="23"/>
      <c r="B152" s="96" t="s">
        <v>206</v>
      </c>
      <c r="C152" s="86">
        <f t="shared" si="41"/>
        <v>2497935.63</v>
      </c>
      <c r="D152" s="278">
        <f>732411+335801.92+168267.9</f>
        <v>1236480.8199999998</v>
      </c>
      <c r="E152" s="79">
        <v>25000</v>
      </c>
      <c r="F152" s="278">
        <v>16204.81</v>
      </c>
      <c r="G152" s="79">
        <v>352600</v>
      </c>
      <c r="H152" s="278"/>
      <c r="I152" s="79"/>
      <c r="J152" s="278"/>
      <c r="K152" s="79"/>
      <c r="L152" s="278"/>
      <c r="M152" s="79"/>
      <c r="N152" s="278"/>
      <c r="O152" s="79">
        <f>563283+180000+124367</f>
        <v>867650</v>
      </c>
      <c r="P152" s="278"/>
      <c r="Q152" s="79"/>
      <c r="R152" s="278"/>
      <c r="S152" s="185"/>
    </row>
    <row r="153" spans="1:19" ht="25.5" hidden="1" outlineLevel="1" x14ac:dyDescent="0.2">
      <c r="A153" s="23"/>
      <c r="B153" s="97" t="s">
        <v>207</v>
      </c>
      <c r="C153" s="86">
        <f t="shared" si="41"/>
        <v>0</v>
      </c>
      <c r="D153" s="278"/>
      <c r="E153" s="79"/>
      <c r="F153" s="278"/>
      <c r="G153" s="79"/>
      <c r="H153" s="278"/>
      <c r="I153" s="79"/>
      <c r="J153" s="278"/>
      <c r="K153" s="79"/>
      <c r="L153" s="278"/>
      <c r="M153" s="79"/>
      <c r="N153" s="278"/>
      <c r="O153" s="79"/>
      <c r="P153" s="278"/>
      <c r="Q153" s="79"/>
      <c r="R153" s="278"/>
      <c r="S153" s="185"/>
    </row>
    <row r="154" spans="1:19" ht="25.5" hidden="1" outlineLevel="1" x14ac:dyDescent="0.2">
      <c r="A154" s="23"/>
      <c r="B154" s="97" t="s">
        <v>208</v>
      </c>
      <c r="C154" s="86">
        <f t="shared" si="41"/>
        <v>0</v>
      </c>
      <c r="D154" s="278"/>
      <c r="E154" s="79"/>
      <c r="F154" s="278"/>
      <c r="G154" s="79"/>
      <c r="H154" s="278"/>
      <c r="I154" s="79"/>
      <c r="J154" s="278"/>
      <c r="K154" s="79"/>
      <c r="L154" s="278"/>
      <c r="M154" s="79"/>
      <c r="N154" s="278"/>
      <c r="O154" s="79"/>
      <c r="P154" s="278"/>
      <c r="Q154" s="79"/>
      <c r="R154" s="278"/>
      <c r="S154" s="185"/>
    </row>
    <row r="155" spans="1:19" ht="15.75" customHeight="1" collapsed="1" x14ac:dyDescent="0.2">
      <c r="A155" s="23"/>
      <c r="B155" s="96" t="s">
        <v>209</v>
      </c>
      <c r="C155" s="86">
        <f t="shared" si="41"/>
        <v>931234.71</v>
      </c>
      <c r="D155" s="278">
        <v>168267.9</v>
      </c>
      <c r="E155" s="79">
        <v>25000</v>
      </c>
      <c r="F155" s="278">
        <v>16204.81</v>
      </c>
      <c r="G155" s="79"/>
      <c r="H155" s="278"/>
      <c r="I155" s="79"/>
      <c r="J155" s="278"/>
      <c r="K155" s="79"/>
      <c r="L155" s="278"/>
      <c r="M155" s="79"/>
      <c r="N155" s="278"/>
      <c r="O155" s="79">
        <f>471600+125795+124367</f>
        <v>721762</v>
      </c>
      <c r="P155" s="278"/>
      <c r="Q155" s="79"/>
      <c r="R155" s="278"/>
      <c r="S155" s="185"/>
    </row>
    <row r="156" spans="1:19" ht="25.5" hidden="1" outlineLevel="1" x14ac:dyDescent="0.2">
      <c r="A156" s="23"/>
      <c r="B156" s="327" t="s">
        <v>210</v>
      </c>
      <c r="C156" s="86">
        <f t="shared" si="41"/>
        <v>0</v>
      </c>
      <c r="D156" s="278"/>
      <c r="E156" s="79"/>
      <c r="F156" s="278"/>
      <c r="G156" s="79"/>
      <c r="H156" s="278"/>
      <c r="I156" s="79"/>
      <c r="J156" s="278"/>
      <c r="K156" s="79"/>
      <c r="L156" s="278"/>
      <c r="M156" s="79"/>
      <c r="N156" s="278"/>
      <c r="O156" s="79"/>
      <c r="P156" s="278"/>
      <c r="Q156" s="79"/>
      <c r="R156" s="278"/>
      <c r="S156" s="185"/>
    </row>
    <row r="157" spans="1:19" ht="25.5" hidden="1" outlineLevel="1" x14ac:dyDescent="0.2">
      <c r="A157" s="23"/>
      <c r="B157" s="327" t="s">
        <v>211</v>
      </c>
      <c r="C157" s="86">
        <f t="shared" si="41"/>
        <v>0</v>
      </c>
      <c r="D157" s="278"/>
      <c r="E157" s="79"/>
      <c r="F157" s="278"/>
      <c r="G157" s="79"/>
      <c r="H157" s="278"/>
      <c r="I157" s="79"/>
      <c r="J157" s="278"/>
      <c r="K157" s="79"/>
      <c r="L157" s="278"/>
      <c r="M157" s="79"/>
      <c r="N157" s="278"/>
      <c r="O157" s="79"/>
      <c r="P157" s="278"/>
      <c r="Q157" s="79"/>
      <c r="R157" s="278"/>
      <c r="S157" s="185"/>
    </row>
    <row r="158" spans="1:19" ht="25.5" collapsed="1" x14ac:dyDescent="0.2">
      <c r="A158" s="23"/>
      <c r="B158" s="15" t="s">
        <v>212</v>
      </c>
      <c r="C158" s="86"/>
      <c r="D158" s="278"/>
      <c r="E158" s="79"/>
      <c r="F158" s="278"/>
      <c r="G158" s="79"/>
      <c r="H158" s="278"/>
      <c r="I158" s="79"/>
      <c r="J158" s="278"/>
      <c r="K158" s="79"/>
      <c r="L158" s="278"/>
      <c r="M158" s="79"/>
      <c r="N158" s="278"/>
      <c r="O158" s="79"/>
      <c r="P158" s="278"/>
      <c r="Q158" s="79"/>
      <c r="R158" s="278"/>
      <c r="S158" s="185"/>
    </row>
    <row r="159" spans="1:19" ht="25.5" x14ac:dyDescent="0.2">
      <c r="A159" s="23"/>
      <c r="B159" s="96" t="s">
        <v>213</v>
      </c>
      <c r="C159" s="86">
        <f t="shared" ref="C159:C165" si="42">SUM(D159:CM159)</f>
        <v>378634.67</v>
      </c>
      <c r="D159" s="278">
        <f>41040+9975.86</f>
        <v>51015.86</v>
      </c>
      <c r="E159" s="79">
        <v>25000</v>
      </c>
      <c r="F159" s="278">
        <v>16204.81</v>
      </c>
      <c r="G159" s="79"/>
      <c r="H159" s="278"/>
      <c r="I159" s="79"/>
      <c r="J159" s="278">
        <v>220000</v>
      </c>
      <c r="K159" s="79"/>
      <c r="L159" s="278"/>
      <c r="M159" s="79">
        <v>32000</v>
      </c>
      <c r="N159" s="278"/>
      <c r="O159" s="79">
        <v>34414</v>
      </c>
      <c r="P159" s="278"/>
      <c r="Q159" s="79"/>
      <c r="R159" s="278"/>
      <c r="S159" s="185"/>
    </row>
    <row r="160" spans="1:19" hidden="1" outlineLevel="1" x14ac:dyDescent="0.2">
      <c r="A160" s="23"/>
      <c r="B160" s="97" t="s">
        <v>214</v>
      </c>
      <c r="C160" s="86">
        <f t="shared" si="42"/>
        <v>0</v>
      </c>
      <c r="D160" s="278"/>
      <c r="E160" s="79"/>
      <c r="F160" s="278"/>
      <c r="G160" s="79"/>
      <c r="H160" s="278"/>
      <c r="I160" s="79"/>
      <c r="J160" s="278"/>
      <c r="K160" s="79"/>
      <c r="L160" s="278"/>
      <c r="M160" s="79"/>
      <c r="N160" s="278"/>
      <c r="O160" s="79"/>
      <c r="P160" s="278"/>
      <c r="Q160" s="79"/>
      <c r="R160" s="278"/>
      <c r="S160" s="185"/>
    </row>
    <row r="161" spans="1:19" hidden="1" outlineLevel="1" x14ac:dyDescent="0.2">
      <c r="A161" s="23"/>
      <c r="B161" s="97" t="s">
        <v>215</v>
      </c>
      <c r="C161" s="86">
        <f t="shared" si="42"/>
        <v>0</v>
      </c>
      <c r="D161" s="278"/>
      <c r="E161" s="79"/>
      <c r="F161" s="278"/>
      <c r="G161" s="79"/>
      <c r="H161" s="278"/>
      <c r="I161" s="79"/>
      <c r="J161" s="278"/>
      <c r="K161" s="79"/>
      <c r="L161" s="278"/>
      <c r="M161" s="79"/>
      <c r="N161" s="278"/>
      <c r="O161" s="79"/>
      <c r="P161" s="278"/>
      <c r="Q161" s="79"/>
      <c r="R161" s="278"/>
      <c r="S161" s="185"/>
    </row>
    <row r="162" spans="1:19" ht="25.5" hidden="1" outlineLevel="1" x14ac:dyDescent="0.2">
      <c r="A162" s="23"/>
      <c r="B162" s="97" t="s">
        <v>216</v>
      </c>
      <c r="C162" s="86">
        <f t="shared" si="42"/>
        <v>0</v>
      </c>
      <c r="D162" s="278"/>
      <c r="E162" s="79"/>
      <c r="F162" s="278"/>
      <c r="G162" s="79"/>
      <c r="H162" s="278"/>
      <c r="I162" s="79"/>
      <c r="J162" s="278"/>
      <c r="K162" s="79"/>
      <c r="L162" s="278"/>
      <c r="M162" s="79"/>
      <c r="N162" s="278"/>
      <c r="O162" s="79"/>
      <c r="P162" s="278"/>
      <c r="Q162" s="79"/>
      <c r="R162" s="278"/>
      <c r="S162" s="185"/>
    </row>
    <row r="163" spans="1:19" collapsed="1" x14ac:dyDescent="0.2">
      <c r="A163" s="23"/>
      <c r="B163" s="96" t="s">
        <v>217</v>
      </c>
      <c r="C163" s="86">
        <f t="shared" si="42"/>
        <v>2685.05</v>
      </c>
      <c r="D163" s="278">
        <f>2160+525.05</f>
        <v>2685.05</v>
      </c>
      <c r="E163" s="79"/>
      <c r="F163" s="278"/>
      <c r="G163" s="79"/>
      <c r="H163" s="278"/>
      <c r="I163" s="79"/>
      <c r="J163" s="278"/>
      <c r="K163" s="79"/>
      <c r="L163" s="278"/>
      <c r="M163" s="79"/>
      <c r="N163" s="278"/>
      <c r="O163" s="79"/>
      <c r="P163" s="278"/>
      <c r="Q163" s="79"/>
      <c r="R163" s="278"/>
      <c r="S163" s="185"/>
    </row>
    <row r="164" spans="1:19" hidden="1" outlineLevel="1" x14ac:dyDescent="0.2">
      <c r="A164" s="23"/>
      <c r="B164" s="97" t="s">
        <v>218</v>
      </c>
      <c r="C164" s="86">
        <f t="shared" si="42"/>
        <v>0</v>
      </c>
      <c r="D164" s="278"/>
      <c r="E164" s="79"/>
      <c r="F164" s="278"/>
      <c r="G164" s="79"/>
      <c r="H164" s="278"/>
      <c r="I164" s="79"/>
      <c r="J164" s="278"/>
      <c r="K164" s="79"/>
      <c r="L164" s="278"/>
      <c r="M164" s="79"/>
      <c r="N164" s="278"/>
      <c r="O164" s="79"/>
      <c r="P164" s="278"/>
      <c r="Q164" s="79"/>
      <c r="R164" s="278"/>
      <c r="S164" s="185"/>
    </row>
    <row r="165" spans="1:19" ht="25.5" hidden="1" outlineLevel="1" x14ac:dyDescent="0.2">
      <c r="A165" s="23"/>
      <c r="B165" s="327" t="s">
        <v>219</v>
      </c>
      <c r="C165" s="86">
        <f t="shared" si="42"/>
        <v>0</v>
      </c>
      <c r="D165" s="278"/>
      <c r="E165" s="79"/>
      <c r="F165" s="278"/>
      <c r="G165" s="79"/>
      <c r="H165" s="278"/>
      <c r="I165" s="79"/>
      <c r="J165" s="278"/>
      <c r="K165" s="79"/>
      <c r="L165" s="278"/>
      <c r="M165" s="79"/>
      <c r="N165" s="278"/>
      <c r="O165" s="79"/>
      <c r="P165" s="278"/>
      <c r="Q165" s="79"/>
      <c r="R165" s="278"/>
      <c r="S165" s="185"/>
    </row>
    <row r="166" spans="1:19" s="105" customFormat="1" collapsed="1" x14ac:dyDescent="0.2">
      <c r="A166" s="14" t="s">
        <v>49</v>
      </c>
      <c r="B166" s="95" t="s">
        <v>108</v>
      </c>
      <c r="C166" s="241">
        <f>SUM(D166:CM166)</f>
        <v>43361736.829999998</v>
      </c>
      <c r="D166" s="279">
        <f>SUM(D145:D165)</f>
        <v>30845216.879999999</v>
      </c>
      <c r="E166" s="166">
        <f t="shared" ref="E166:G166" si="43">SUM(E145:E165)</f>
        <v>100000</v>
      </c>
      <c r="F166" s="279">
        <f t="shared" si="43"/>
        <v>64819.24</v>
      </c>
      <c r="G166" s="166">
        <f t="shared" si="43"/>
        <v>352600</v>
      </c>
      <c r="H166" s="279">
        <f>SUM(H145:H165)</f>
        <v>0</v>
      </c>
      <c r="I166" s="166">
        <f t="shared" ref="I166:S166" si="44">SUM(I145:I165)</f>
        <v>900000</v>
      </c>
      <c r="J166" s="279">
        <f t="shared" si="44"/>
        <v>220000</v>
      </c>
      <c r="K166" s="166">
        <f t="shared" si="44"/>
        <v>0</v>
      </c>
      <c r="L166" s="279">
        <f t="shared" si="44"/>
        <v>0</v>
      </c>
      <c r="M166" s="166">
        <f t="shared" si="44"/>
        <v>32000</v>
      </c>
      <c r="N166" s="279">
        <f t="shared" si="44"/>
        <v>0</v>
      </c>
      <c r="O166" s="166">
        <f t="shared" si="44"/>
        <v>10717272</v>
      </c>
      <c r="P166" s="279">
        <f t="shared" si="44"/>
        <v>0</v>
      </c>
      <c r="Q166" s="166">
        <f t="shared" si="44"/>
        <v>0</v>
      </c>
      <c r="R166" s="279">
        <f t="shared" si="44"/>
        <v>0</v>
      </c>
      <c r="S166" s="186">
        <f t="shared" si="44"/>
        <v>129828.71</v>
      </c>
    </row>
    <row r="167" spans="1:19" s="9" customFormat="1" x14ac:dyDescent="0.2">
      <c r="A167" s="2"/>
      <c r="B167" s="195"/>
      <c r="C167" s="92"/>
      <c r="D167" s="93"/>
      <c r="E167" s="93"/>
      <c r="F167" s="93"/>
      <c r="G167" s="93"/>
      <c r="H167" s="93"/>
      <c r="I167" s="93"/>
      <c r="J167" s="93"/>
      <c r="K167" s="93"/>
      <c r="L167" s="93"/>
      <c r="M167" s="93"/>
      <c r="N167" s="93"/>
      <c r="O167" s="93"/>
      <c r="P167" s="93"/>
      <c r="Q167" s="93"/>
      <c r="R167" s="93"/>
      <c r="S167" s="187"/>
    </row>
    <row r="168" spans="1:19" s="9" customFormat="1" ht="25.5" x14ac:dyDescent="0.2">
      <c r="A168" s="2" t="s">
        <v>147</v>
      </c>
      <c r="B168" s="24" t="s">
        <v>298</v>
      </c>
      <c r="C168" s="89"/>
      <c r="D168" s="90"/>
      <c r="E168" s="90"/>
      <c r="F168" s="90"/>
      <c r="G168" s="90"/>
      <c r="H168" s="90"/>
      <c r="I168" s="90"/>
      <c r="J168" s="90"/>
      <c r="K168" s="90"/>
      <c r="L168" s="90"/>
      <c r="M168" s="90"/>
      <c r="N168" s="90"/>
      <c r="O168" s="90"/>
      <c r="P168" s="90"/>
      <c r="Q168" s="90"/>
      <c r="R168" s="90"/>
      <c r="S168" s="188"/>
    </row>
    <row r="169" spans="1:19" s="9" customFormat="1" x14ac:dyDescent="0.2">
      <c r="A169" s="2"/>
      <c r="B169" s="195"/>
      <c r="C169" s="167"/>
      <c r="D169" s="8"/>
      <c r="E169" s="8"/>
      <c r="F169" s="8"/>
      <c r="G169" s="8"/>
      <c r="H169" s="8"/>
      <c r="I169" s="8"/>
      <c r="J169" s="8"/>
      <c r="K169" s="8"/>
      <c r="L169" s="8"/>
      <c r="M169" s="8"/>
      <c r="N169" s="8"/>
      <c r="O169" s="8"/>
      <c r="P169" s="8"/>
      <c r="Q169" s="8"/>
      <c r="R169" s="8"/>
      <c r="S169" s="189"/>
    </row>
    <row r="170" spans="1:19" s="9" customFormat="1" x14ac:dyDescent="0.2">
      <c r="A170" s="2" t="s">
        <v>50</v>
      </c>
      <c r="B170" s="182" t="s">
        <v>25</v>
      </c>
      <c r="C170" s="118" t="s">
        <v>16</v>
      </c>
      <c r="D170" s="170"/>
      <c r="E170" s="170"/>
      <c r="F170" s="170"/>
      <c r="G170" s="170"/>
      <c r="H170" s="170"/>
      <c r="I170" s="170"/>
      <c r="J170" s="170"/>
      <c r="K170" s="170"/>
      <c r="L170" s="170"/>
      <c r="M170" s="170"/>
      <c r="N170" s="170"/>
      <c r="O170" s="170"/>
      <c r="P170" s="170"/>
      <c r="Q170" s="170"/>
      <c r="R170" s="170"/>
      <c r="S170" s="190"/>
    </row>
    <row r="171" spans="1:19" ht="25.5" x14ac:dyDescent="0.2">
      <c r="A171" s="2"/>
      <c r="B171" s="253" t="s">
        <v>296</v>
      </c>
      <c r="C171" s="243">
        <f>SUM(D171:CM171)</f>
        <v>1700000</v>
      </c>
      <c r="D171" s="289">
        <v>0</v>
      </c>
      <c r="E171" s="169">
        <v>0</v>
      </c>
      <c r="F171" s="289">
        <v>0</v>
      </c>
      <c r="G171" s="169">
        <v>0</v>
      </c>
      <c r="H171" s="289">
        <v>0</v>
      </c>
      <c r="I171" s="169">
        <v>0</v>
      </c>
      <c r="J171" s="289">
        <v>0</v>
      </c>
      <c r="K171" s="169">
        <v>0</v>
      </c>
      <c r="L171" s="289">
        <v>0</v>
      </c>
      <c r="M171" s="169">
        <v>0</v>
      </c>
      <c r="N171" s="289">
        <v>0</v>
      </c>
      <c r="O171" s="169">
        <v>1700000</v>
      </c>
      <c r="P171" s="289"/>
      <c r="Q171" s="169">
        <v>0</v>
      </c>
      <c r="R171" s="289">
        <v>0</v>
      </c>
      <c r="S171" s="254">
        <v>0</v>
      </c>
    </row>
    <row r="172" spans="1:19" s="105" customFormat="1" ht="13.5" thickBot="1" x14ac:dyDescent="0.25">
      <c r="A172" s="14" t="s">
        <v>51</v>
      </c>
      <c r="B172" s="255" t="s">
        <v>150</v>
      </c>
      <c r="C172" s="242">
        <f>SUM(D172:CM172)</f>
        <v>1700000</v>
      </c>
      <c r="D172" s="296">
        <f t="shared" ref="D172:S172" si="45">SUM(D171:D171)</f>
        <v>0</v>
      </c>
      <c r="E172" s="202">
        <f t="shared" si="45"/>
        <v>0</v>
      </c>
      <c r="F172" s="296">
        <f t="shared" si="45"/>
        <v>0</v>
      </c>
      <c r="G172" s="202">
        <f t="shared" si="45"/>
        <v>0</v>
      </c>
      <c r="H172" s="296">
        <f t="shared" si="45"/>
        <v>0</v>
      </c>
      <c r="I172" s="202">
        <f t="shared" si="45"/>
        <v>0</v>
      </c>
      <c r="J172" s="296">
        <f t="shared" si="45"/>
        <v>0</v>
      </c>
      <c r="K172" s="202">
        <f t="shared" si="45"/>
        <v>0</v>
      </c>
      <c r="L172" s="296">
        <f t="shared" si="45"/>
        <v>0</v>
      </c>
      <c r="M172" s="202">
        <f t="shared" si="45"/>
        <v>0</v>
      </c>
      <c r="N172" s="296">
        <f t="shared" si="45"/>
        <v>0</v>
      </c>
      <c r="O172" s="202">
        <f t="shared" si="45"/>
        <v>1700000</v>
      </c>
      <c r="P172" s="296">
        <f t="shared" si="45"/>
        <v>0</v>
      </c>
      <c r="Q172" s="202">
        <f t="shared" si="45"/>
        <v>0</v>
      </c>
      <c r="R172" s="296">
        <f t="shared" si="45"/>
        <v>0</v>
      </c>
      <c r="S172" s="256">
        <f t="shared" si="45"/>
        <v>0</v>
      </c>
    </row>
    <row r="173" spans="1:19" x14ac:dyDescent="0.2">
      <c r="A173" s="23"/>
      <c r="B173" s="10"/>
      <c r="C173" s="34"/>
      <c r="D173" s="8"/>
      <c r="E173" s="8"/>
      <c r="F173" s="8"/>
      <c r="G173" s="8"/>
      <c r="H173" s="8"/>
      <c r="I173" s="8"/>
      <c r="J173" s="8"/>
      <c r="K173" s="8"/>
      <c r="L173" s="8"/>
      <c r="M173" s="8"/>
      <c r="N173" s="8"/>
      <c r="O173" s="8"/>
      <c r="P173" s="8"/>
      <c r="Q173" s="8"/>
      <c r="R173" s="8"/>
      <c r="S173" s="8"/>
    </row>
    <row r="174" spans="1:19" ht="13.5" thickBot="1" x14ac:dyDescent="0.25">
      <c r="A174" s="23"/>
      <c r="B174" s="57" t="s">
        <v>117</v>
      </c>
      <c r="C174" s="34"/>
      <c r="D174" s="8"/>
      <c r="E174" s="8"/>
      <c r="F174" s="8"/>
      <c r="G174" s="8"/>
      <c r="H174" s="8"/>
      <c r="I174" s="8"/>
      <c r="J174" s="8"/>
      <c r="K174" s="8"/>
      <c r="L174" s="8"/>
      <c r="M174" s="8"/>
      <c r="N174" s="8"/>
      <c r="O174" s="8"/>
      <c r="P174" s="8"/>
      <c r="Q174" s="8"/>
      <c r="R174" s="8"/>
      <c r="S174" s="8"/>
    </row>
    <row r="175" spans="1:19" s="9" customFormat="1" x14ac:dyDescent="0.2">
      <c r="A175" s="23"/>
      <c r="B175" s="257" t="s">
        <v>60</v>
      </c>
      <c r="C175" s="246" t="s">
        <v>16</v>
      </c>
      <c r="D175" s="247"/>
      <c r="E175" s="247"/>
      <c r="F175" s="247"/>
      <c r="G175" s="247"/>
      <c r="H175" s="247"/>
      <c r="I175" s="247"/>
      <c r="J175" s="247"/>
      <c r="K175" s="247"/>
      <c r="L175" s="247"/>
      <c r="M175" s="247"/>
      <c r="N175" s="247"/>
      <c r="O175" s="247"/>
      <c r="P175" s="247"/>
      <c r="Q175" s="247"/>
      <c r="R175" s="247"/>
      <c r="S175" s="248"/>
    </row>
    <row r="176" spans="1:19" ht="25.5" x14ac:dyDescent="0.2">
      <c r="A176" s="23" t="s">
        <v>52</v>
      </c>
      <c r="B176" s="197" t="str">
        <f>B86</f>
        <v>Source of Funds</v>
      </c>
      <c r="C176" s="244" t="s">
        <v>18</v>
      </c>
      <c r="D176" s="297" t="str">
        <f t="shared" ref="D176:S178" si="46">D99</f>
        <v>General Fund Appropriations</v>
      </c>
      <c r="E176" s="244" t="str">
        <f t="shared" si="46"/>
        <v>General Fund Appropriations</v>
      </c>
      <c r="F176" s="297" t="str">
        <f t="shared" si="46"/>
        <v>Capital Reserve Fund</v>
      </c>
      <c r="G176" s="244" t="str">
        <f t="shared" si="46"/>
        <v>Family &amp; Circuit Court Filing Fee</v>
      </c>
      <c r="H176" s="297" t="str">
        <f t="shared" si="46"/>
        <v>Conviction Surcharge 1</v>
      </c>
      <c r="I176" s="244" t="str">
        <f t="shared" si="46"/>
        <v>Court Fine 1</v>
      </c>
      <c r="J176" s="297" t="str">
        <f t="shared" si="46"/>
        <v>Traffic Education Program Fee (Magistrate Court)</v>
      </c>
      <c r="K176" s="244" t="str">
        <f t="shared" si="46"/>
        <v>Traffic Education Program Fee (Municipal Court)</v>
      </c>
      <c r="L176" s="297" t="str">
        <f t="shared" si="46"/>
        <v>Donations</v>
      </c>
      <c r="M176" s="244" t="str">
        <f t="shared" si="46"/>
        <v>Civil Action Application Fee</v>
      </c>
      <c r="N176" s="297" t="str">
        <f t="shared" si="46"/>
        <v xml:space="preserve">Investment Earnings 1 </v>
      </c>
      <c r="O176" s="244" t="str">
        <f t="shared" si="46"/>
        <v>Public Defender Application Fee</v>
      </c>
      <c r="P176" s="297" t="str">
        <f t="shared" si="46"/>
        <v>Court Fines 2</v>
      </c>
      <c r="Q176" s="244" t="str">
        <f t="shared" si="46"/>
        <v>Conviction Surcharge 2</v>
      </c>
      <c r="R176" s="297" t="str">
        <f t="shared" si="46"/>
        <v>Investment Earnings 2</v>
      </c>
      <c r="S176" s="258" t="str">
        <f t="shared" si="46"/>
        <v>Federal Grant</v>
      </c>
    </row>
    <row r="177" spans="1:19" x14ac:dyDescent="0.2">
      <c r="A177" s="2" t="s">
        <v>53</v>
      </c>
      <c r="B177" s="66" t="str">
        <f>B87</f>
        <v xml:space="preserve">Recurring or one-time? </v>
      </c>
      <c r="C177" s="244" t="s">
        <v>18</v>
      </c>
      <c r="D177" s="282" t="str">
        <f t="shared" si="46"/>
        <v>Recurring</v>
      </c>
      <c r="E177" s="87" t="str">
        <f t="shared" si="46"/>
        <v>One-Time</v>
      </c>
      <c r="F177" s="282" t="str">
        <f t="shared" si="46"/>
        <v>One-Time</v>
      </c>
      <c r="G177" s="87" t="str">
        <f t="shared" si="46"/>
        <v>Recurring</v>
      </c>
      <c r="H177" s="282" t="str">
        <f t="shared" si="46"/>
        <v>Recurring</v>
      </c>
      <c r="I177" s="87" t="str">
        <f t="shared" si="46"/>
        <v>Recurring</v>
      </c>
      <c r="J177" s="282" t="str">
        <f t="shared" si="46"/>
        <v>Recurring</v>
      </c>
      <c r="K177" s="87" t="str">
        <f t="shared" si="46"/>
        <v>Recurring</v>
      </c>
      <c r="L177" s="282" t="str">
        <f t="shared" si="46"/>
        <v>Recurring</v>
      </c>
      <c r="M177" s="87" t="str">
        <f t="shared" si="46"/>
        <v>Recurring</v>
      </c>
      <c r="N177" s="282" t="str">
        <f t="shared" si="46"/>
        <v>One-Time</v>
      </c>
      <c r="O177" s="87" t="str">
        <f t="shared" si="46"/>
        <v>Recurring</v>
      </c>
      <c r="P177" s="282" t="str">
        <f t="shared" si="46"/>
        <v>Recurring</v>
      </c>
      <c r="Q177" s="87" t="str">
        <f t="shared" si="46"/>
        <v>Recurring</v>
      </c>
      <c r="R177" s="282" t="str">
        <f t="shared" si="46"/>
        <v>One-Time</v>
      </c>
      <c r="S177" s="198" t="str">
        <f t="shared" si="46"/>
        <v>Recurring</v>
      </c>
    </row>
    <row r="178" spans="1:19" x14ac:dyDescent="0.2">
      <c r="A178" s="2" t="s">
        <v>54</v>
      </c>
      <c r="B178" s="66" t="str">
        <f>B88</f>
        <v>State, Federal, or Other?</v>
      </c>
      <c r="C178" s="244" t="s">
        <v>18</v>
      </c>
      <c r="D178" s="282" t="str">
        <f t="shared" si="46"/>
        <v>State</v>
      </c>
      <c r="E178" s="87" t="str">
        <f t="shared" si="46"/>
        <v>State</v>
      </c>
      <c r="F178" s="282" t="str">
        <f t="shared" si="46"/>
        <v>Other</v>
      </c>
      <c r="G178" s="87" t="str">
        <f t="shared" si="46"/>
        <v>Other</v>
      </c>
      <c r="H178" s="282" t="str">
        <f t="shared" si="46"/>
        <v>Other</v>
      </c>
      <c r="I178" s="87" t="str">
        <f t="shared" si="46"/>
        <v>Other</v>
      </c>
      <c r="J178" s="282" t="str">
        <f t="shared" si="46"/>
        <v>Other</v>
      </c>
      <c r="K178" s="87" t="str">
        <f t="shared" si="46"/>
        <v>Other</v>
      </c>
      <c r="L178" s="282" t="str">
        <f t="shared" si="46"/>
        <v>Other</v>
      </c>
      <c r="M178" s="87" t="str">
        <f t="shared" si="46"/>
        <v>Other</v>
      </c>
      <c r="N178" s="282" t="str">
        <f t="shared" si="46"/>
        <v>Other</v>
      </c>
      <c r="O178" s="87" t="str">
        <f t="shared" si="46"/>
        <v>Other</v>
      </c>
      <c r="P178" s="282" t="str">
        <f t="shared" si="46"/>
        <v>Other</v>
      </c>
      <c r="Q178" s="87" t="str">
        <f t="shared" si="46"/>
        <v>Other</v>
      </c>
      <c r="R178" s="282" t="str">
        <f t="shared" si="46"/>
        <v>Other</v>
      </c>
      <c r="S178" s="198" t="str">
        <f t="shared" si="46"/>
        <v>Federal</v>
      </c>
    </row>
    <row r="179" spans="1:19" ht="135.75" customHeight="1" x14ac:dyDescent="0.2">
      <c r="A179" s="23" t="s">
        <v>55</v>
      </c>
      <c r="B179" s="66" t="str">
        <f>B89</f>
        <v>State Funded Program Description in the General Appropriations Act</v>
      </c>
      <c r="C179" s="244" t="s">
        <v>18</v>
      </c>
      <c r="D179" s="260" t="str">
        <f t="shared" ref="D179:S179" si="47">D123</f>
        <v>I. Administration;  I.E. Rule 608 Appointment Fund;  II. Division of Appellate Defense;   III. Office of Circuit Public Defender;  III. A. Defense of Indigents/Per Capita; III.B. DUI Defense of Indigents;  III.C. Criminal Domestic Violence; V. Employee Benefits.</v>
      </c>
      <c r="E179" s="61" t="str">
        <f t="shared" si="47"/>
        <v>I. Administration</v>
      </c>
      <c r="F179" s="260" t="str">
        <f t="shared" si="47"/>
        <v>I. Administration</v>
      </c>
      <c r="G179" s="61" t="str">
        <f t="shared" si="47"/>
        <v xml:space="preserve"> I. Administration; II. Division of Appellate Defense</v>
      </c>
      <c r="H179" s="260" t="str">
        <f t="shared" si="47"/>
        <v xml:space="preserve"> II. Division of Appellate Defense</v>
      </c>
      <c r="I179" s="61" t="str">
        <f t="shared" si="47"/>
        <v>III.A. Defense of Indigents/Per Capita</v>
      </c>
      <c r="J179" s="260" t="str">
        <f t="shared" si="47"/>
        <v>I.F. Professional Training &amp; Development</v>
      </c>
      <c r="K179" s="61" t="str">
        <f t="shared" si="47"/>
        <v>I.F. Professional Training &amp; Development</v>
      </c>
      <c r="L179" s="260" t="str">
        <f t="shared" si="47"/>
        <v>I.F. Professional Training &amp; Development</v>
      </c>
      <c r="M179" s="61" t="str">
        <f t="shared" si="47"/>
        <v>I.F. Professional Training &amp; Development</v>
      </c>
      <c r="N179" s="260" t="str">
        <f t="shared" si="47"/>
        <v>I.F. Professional Training &amp; Development</v>
      </c>
      <c r="O179" s="61" t="str">
        <f t="shared" si="47"/>
        <v>I.A. Death Penalty Trial Fund; I.B. Conflict Fund; III.A. Defense of Indigents/Per Capita</v>
      </c>
      <c r="P179" s="260" t="str">
        <f t="shared" si="47"/>
        <v>I. Administration; I.A. Death Penalty Trial Fund; I.B. Conflict Fund; I.C. Legal Aid Funding; I.E Court Fine Assessment; II. Division of Appellate Defense; III.A. Defense of Indigents/Per Capita; IV. Death Penalty Trial Division; V. Employee Benefits</v>
      </c>
      <c r="Q179" s="61" t="str">
        <f t="shared" si="47"/>
        <v xml:space="preserve"> I.B. Conflict Fund; III.A. Defense of Indigents/Per Capita</v>
      </c>
      <c r="R179" s="260" t="str">
        <f t="shared" si="47"/>
        <v>I.A. Death Penalty Trial Fund; I.B. Conflict Fund; III.A. Defense of Indigents/Per Capita</v>
      </c>
      <c r="S179" s="127" t="str">
        <f t="shared" si="47"/>
        <v>I. Administration</v>
      </c>
    </row>
    <row r="180" spans="1:19" x14ac:dyDescent="0.2">
      <c r="A180" s="2" t="s">
        <v>56</v>
      </c>
      <c r="B180" s="66" t="str">
        <f t="shared" ref="B180:S180" si="48">B130</f>
        <v xml:space="preserve">Total allowed to spend by END of 2017-18  </v>
      </c>
      <c r="C180" s="67">
        <f t="shared" si="48"/>
        <v>45061736.899999999</v>
      </c>
      <c r="D180" s="261">
        <f t="shared" si="48"/>
        <v>30845216.960000001</v>
      </c>
      <c r="E180" s="62">
        <f t="shared" si="48"/>
        <v>100000</v>
      </c>
      <c r="F180" s="261">
        <f t="shared" si="48"/>
        <v>64819.23</v>
      </c>
      <c r="G180" s="62">
        <f t="shared" si="48"/>
        <v>352600</v>
      </c>
      <c r="H180" s="261">
        <f t="shared" si="48"/>
        <v>0</v>
      </c>
      <c r="I180" s="62">
        <f t="shared" si="48"/>
        <v>900000</v>
      </c>
      <c r="J180" s="261">
        <f t="shared" si="48"/>
        <v>220000</v>
      </c>
      <c r="K180" s="62">
        <f t="shared" si="48"/>
        <v>0</v>
      </c>
      <c r="L180" s="261">
        <f t="shared" si="48"/>
        <v>0</v>
      </c>
      <c r="M180" s="62">
        <f t="shared" si="48"/>
        <v>32000</v>
      </c>
      <c r="N180" s="261">
        <f t="shared" si="48"/>
        <v>0</v>
      </c>
      <c r="O180" s="62">
        <f t="shared" si="48"/>
        <v>12417272</v>
      </c>
      <c r="P180" s="261">
        <f t="shared" si="48"/>
        <v>0</v>
      </c>
      <c r="Q180" s="62">
        <f t="shared" si="48"/>
        <v>0</v>
      </c>
      <c r="R180" s="261">
        <f t="shared" si="48"/>
        <v>0</v>
      </c>
      <c r="S180" s="128">
        <f t="shared" si="48"/>
        <v>129828.71</v>
      </c>
    </row>
    <row r="181" spans="1:19" x14ac:dyDescent="0.2">
      <c r="A181" s="2" t="s">
        <v>57</v>
      </c>
      <c r="B181" s="66" t="s">
        <v>61</v>
      </c>
      <c r="C181" s="67">
        <f t="shared" ref="C181:S181" si="49">C166</f>
        <v>43361736.829999998</v>
      </c>
      <c r="D181" s="261">
        <f t="shared" si="49"/>
        <v>30845216.879999999</v>
      </c>
      <c r="E181" s="62">
        <f t="shared" si="49"/>
        <v>100000</v>
      </c>
      <c r="F181" s="261">
        <f t="shared" si="49"/>
        <v>64819.24</v>
      </c>
      <c r="G181" s="62">
        <f t="shared" si="49"/>
        <v>352600</v>
      </c>
      <c r="H181" s="261">
        <f t="shared" si="49"/>
        <v>0</v>
      </c>
      <c r="I181" s="62">
        <f t="shared" si="49"/>
        <v>900000</v>
      </c>
      <c r="J181" s="261">
        <f t="shared" si="49"/>
        <v>220000</v>
      </c>
      <c r="K181" s="62">
        <f t="shared" si="49"/>
        <v>0</v>
      </c>
      <c r="L181" s="261">
        <f t="shared" si="49"/>
        <v>0</v>
      </c>
      <c r="M181" s="62">
        <f t="shared" si="49"/>
        <v>32000</v>
      </c>
      <c r="N181" s="261">
        <f t="shared" si="49"/>
        <v>0</v>
      </c>
      <c r="O181" s="62">
        <f t="shared" si="49"/>
        <v>10717272</v>
      </c>
      <c r="P181" s="261">
        <f t="shared" si="49"/>
        <v>0</v>
      </c>
      <c r="Q181" s="62">
        <f t="shared" si="49"/>
        <v>0</v>
      </c>
      <c r="R181" s="261">
        <f t="shared" si="49"/>
        <v>0</v>
      </c>
      <c r="S181" s="128">
        <f t="shared" si="49"/>
        <v>129828.71</v>
      </c>
    </row>
    <row r="182" spans="1:19" s="3" customFormat="1" x14ac:dyDescent="0.2">
      <c r="A182" s="2" t="s">
        <v>58</v>
      </c>
      <c r="B182" s="66" t="s">
        <v>62</v>
      </c>
      <c r="C182" s="67">
        <f>C172</f>
        <v>1700000</v>
      </c>
      <c r="D182" s="261">
        <f t="shared" ref="D182:G182" si="50">D172</f>
        <v>0</v>
      </c>
      <c r="E182" s="62">
        <f t="shared" si="50"/>
        <v>0</v>
      </c>
      <c r="F182" s="261">
        <f t="shared" si="50"/>
        <v>0</v>
      </c>
      <c r="G182" s="62">
        <f t="shared" si="50"/>
        <v>0</v>
      </c>
      <c r="H182" s="261">
        <f>H172</f>
        <v>0</v>
      </c>
      <c r="I182" s="62">
        <f t="shared" ref="I182:S182" si="51">I172</f>
        <v>0</v>
      </c>
      <c r="J182" s="261">
        <f t="shared" si="51"/>
        <v>0</v>
      </c>
      <c r="K182" s="62">
        <f t="shared" si="51"/>
        <v>0</v>
      </c>
      <c r="L182" s="261">
        <f t="shared" si="51"/>
        <v>0</v>
      </c>
      <c r="M182" s="62">
        <f t="shared" si="51"/>
        <v>0</v>
      </c>
      <c r="N182" s="261">
        <f t="shared" si="51"/>
        <v>0</v>
      </c>
      <c r="O182" s="62">
        <f t="shared" si="51"/>
        <v>1700000</v>
      </c>
      <c r="P182" s="261">
        <f t="shared" si="51"/>
        <v>0</v>
      </c>
      <c r="Q182" s="62">
        <f t="shared" si="51"/>
        <v>0</v>
      </c>
      <c r="R182" s="261">
        <f t="shared" si="51"/>
        <v>0</v>
      </c>
      <c r="S182" s="128">
        <f t="shared" si="51"/>
        <v>0</v>
      </c>
    </row>
    <row r="183" spans="1:19" s="105" customFormat="1" ht="13.5" thickBot="1" x14ac:dyDescent="0.25">
      <c r="A183" s="14" t="s">
        <v>59</v>
      </c>
      <c r="B183" s="199" t="s">
        <v>63</v>
      </c>
      <c r="C183" s="200">
        <f>C180-C181-C182</f>
        <v>7.0000000298023224E-2</v>
      </c>
      <c r="D183" s="283">
        <f>D180-D181-D182</f>
        <v>8.0000001937150955E-2</v>
      </c>
      <c r="E183" s="200">
        <f t="shared" ref="E183:G183" si="52">E180-E181-E182</f>
        <v>0</v>
      </c>
      <c r="F183" s="283">
        <f t="shared" si="52"/>
        <v>-9.9999999947613105E-3</v>
      </c>
      <c r="G183" s="200">
        <f t="shared" si="52"/>
        <v>0</v>
      </c>
      <c r="H183" s="283">
        <f>H180-H181-H182</f>
        <v>0</v>
      </c>
      <c r="I183" s="200">
        <f t="shared" ref="I183:S183" si="53">I180-I181-I182</f>
        <v>0</v>
      </c>
      <c r="J183" s="283">
        <f t="shared" si="53"/>
        <v>0</v>
      </c>
      <c r="K183" s="200">
        <f t="shared" si="53"/>
        <v>0</v>
      </c>
      <c r="L183" s="283">
        <f t="shared" si="53"/>
        <v>0</v>
      </c>
      <c r="M183" s="200">
        <f t="shared" si="53"/>
        <v>0</v>
      </c>
      <c r="N183" s="283">
        <f t="shared" si="53"/>
        <v>0</v>
      </c>
      <c r="O183" s="200">
        <f t="shared" si="53"/>
        <v>0</v>
      </c>
      <c r="P183" s="283">
        <f t="shared" si="53"/>
        <v>0</v>
      </c>
      <c r="Q183" s="200">
        <f t="shared" si="53"/>
        <v>0</v>
      </c>
      <c r="R183" s="283">
        <f t="shared" si="53"/>
        <v>0</v>
      </c>
      <c r="S183" s="201">
        <f t="shared" si="53"/>
        <v>0</v>
      </c>
    </row>
    <row r="184" spans="1:19" s="3" customFormat="1" x14ac:dyDescent="0.2">
      <c r="A184" s="2"/>
      <c r="B184" s="4"/>
      <c r="C184" s="34"/>
      <c r="D184" s="7"/>
      <c r="E184" s="7"/>
      <c r="F184" s="7"/>
      <c r="G184" s="7"/>
      <c r="H184" s="7"/>
      <c r="I184" s="7"/>
      <c r="J184" s="7"/>
      <c r="K184" s="7"/>
      <c r="L184" s="7"/>
      <c r="M184" s="7"/>
      <c r="N184" s="7"/>
      <c r="O184" s="7"/>
      <c r="P184" s="7"/>
      <c r="Q184" s="7"/>
      <c r="R184" s="7"/>
      <c r="S184" s="7"/>
    </row>
  </sheetData>
  <mergeCells count="19">
    <mergeCell ref="G131:H131"/>
    <mergeCell ref="J131:K131"/>
    <mergeCell ref="M131:N131"/>
    <mergeCell ref="O131:R131"/>
    <mergeCell ref="B117:B118"/>
    <mergeCell ref="G117:H117"/>
    <mergeCell ref="J117:K117"/>
    <mergeCell ref="M117:N117"/>
    <mergeCell ref="B27:B28"/>
    <mergeCell ref="M27:N27"/>
    <mergeCell ref="J27:K27"/>
    <mergeCell ref="G27:H27"/>
    <mergeCell ref="B4:K4"/>
    <mergeCell ref="G41:H41"/>
    <mergeCell ref="J41:K41"/>
    <mergeCell ref="M41:N41"/>
    <mergeCell ref="O41:R41"/>
    <mergeCell ref="C1:D1"/>
    <mergeCell ref="C2:D2"/>
  </mergeCells>
  <conditionalFormatting sqref="B55:B75">
    <cfRule type="expression" dxfId="9" priority="6" stopIfTrue="1">
      <formula>$A55="O"</formula>
    </cfRule>
    <cfRule type="expression" dxfId="8" priority="7" stopIfTrue="1">
      <formula>$A55="S"</formula>
    </cfRule>
  </conditionalFormatting>
  <conditionalFormatting sqref="B55:B75">
    <cfRule type="expression" dxfId="7" priority="8">
      <formula>$A55="O"</formula>
    </cfRule>
    <cfRule type="expression" dxfId="6" priority="9">
      <formula>$A55="S"</formula>
    </cfRule>
    <cfRule type="expression" dxfId="5" priority="10">
      <formula>$A55="G"</formula>
    </cfRule>
  </conditionalFormatting>
  <conditionalFormatting sqref="B145:B165">
    <cfRule type="expression" dxfId="4" priority="1" stopIfTrue="1">
      <formula>$A145="O"</formula>
    </cfRule>
    <cfRule type="expression" dxfId="3" priority="2" stopIfTrue="1">
      <formula>$A145="S"</formula>
    </cfRule>
  </conditionalFormatting>
  <conditionalFormatting sqref="B145:B165">
    <cfRule type="expression" dxfId="2" priority="3">
      <formula>$A145="O"</formula>
    </cfRule>
    <cfRule type="expression" dxfId="1" priority="4">
      <formula>$A145="S"</formula>
    </cfRule>
    <cfRule type="expression" dxfId="0" priority="5">
      <formula>$A145="G"</formula>
    </cfRule>
  </conditionalFormatting>
  <pageMargins left="0.2" right="0.2" top="0.75" bottom="0.25" header="0.3" footer="0.3"/>
  <pageSetup paperSize="5" scale="40" fitToHeight="0" pageOrder="overThenDown" orientation="landscape" r:id="rId1"/>
  <headerFooter>
    <oddHeader>&amp;C&amp;"Arial,Bold"&amp;14&amp;EComprehensive Strategic Finances&amp;"Arial,Regular"&amp;10&amp;E
&amp;12(Study Step 1: Agency Legal Directives, Plan and Resources)</oddHeader>
  </headerFooter>
  <rowBreaks count="3" manualBreakCount="3">
    <brk id="42" max="16383" man="1"/>
    <brk id="94" max="16383" man="1"/>
    <brk id="132" max="16383" man="1"/>
  </rowBreaks>
  <extLst>
    <ext xmlns:x14="http://schemas.microsoft.com/office/spreadsheetml/2009/9/main" uri="{CCE6A557-97BC-4b89-ADB6-D9C93CAAB3DF}">
      <x14:dataValidations xmlns:xm="http://schemas.microsoft.com/office/excel/2006/main" count="4">
        <x14:dataValidation type="list" allowBlank="1" showInputMessage="1" showErrorMessage="1">
          <x14:formula1>
            <xm:f>'[2]Drop Down Options'!#REF!</xm:f>
          </x14:formula1>
          <xm:sqref>D10:S10</xm:sqref>
        </x14:dataValidation>
        <x14:dataValidation type="list" allowBlank="1" showInputMessage="1" showErrorMessage="1">
          <x14:formula1>
            <xm:f>'[2]Drop Down Options'!#REF!</xm:f>
          </x14:formula1>
          <xm:sqref>D11:S11</xm:sqref>
        </x14:dataValidation>
        <x14:dataValidation type="list" allowBlank="1" showInputMessage="1" showErrorMessage="1">
          <x14:formula1>
            <xm:f>'[2]Drop Down Options'!#REF!</xm:f>
          </x14:formula1>
          <xm:sqref>D13:S13</xm:sqref>
        </x14:dataValidation>
        <x14:dataValidation type="list" allowBlank="1" showInputMessage="1" showErrorMessage="1">
          <x14:formula1>
            <xm:f>'[2]Drop Down Options'!#REF!</xm:f>
          </x14:formula1>
          <xm:sqref>D14:S14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9"/>
  <sheetViews>
    <sheetView topLeftCell="A7" workbookViewId="0">
      <selection activeCell="C12" sqref="C12"/>
    </sheetView>
  </sheetViews>
  <sheetFormatPr defaultColWidth="9.140625" defaultRowHeight="12.75" x14ac:dyDescent="0.2"/>
  <cols>
    <col min="1" max="1" width="44" style="50" bestFit="1" customWidth="1"/>
    <col min="2" max="2" width="9.140625" style="50"/>
    <col min="3" max="3" width="36.140625" style="50" customWidth="1"/>
    <col min="4" max="4" width="9.140625" style="50"/>
    <col min="5" max="5" width="37.42578125" style="50" customWidth="1"/>
    <col min="6" max="16384" width="9.140625" style="50"/>
  </cols>
  <sheetData>
    <row r="1" spans="1:5" x14ac:dyDescent="0.2">
      <c r="A1" s="49" t="s">
        <v>154</v>
      </c>
      <c r="C1" s="49" t="s">
        <v>155</v>
      </c>
      <c r="E1" s="49" t="s">
        <v>184</v>
      </c>
    </row>
    <row r="2" spans="1:5" x14ac:dyDescent="0.2">
      <c r="A2" s="51" t="s">
        <v>11</v>
      </c>
      <c r="C2" s="51" t="s">
        <v>156</v>
      </c>
      <c r="E2" s="51" t="s">
        <v>183</v>
      </c>
    </row>
    <row r="3" spans="1:5" x14ac:dyDescent="0.2">
      <c r="A3" s="50" t="s">
        <v>6</v>
      </c>
      <c r="C3" s="50" t="s">
        <v>157</v>
      </c>
      <c r="E3" s="50" t="s">
        <v>9</v>
      </c>
    </row>
    <row r="4" spans="1:5" x14ac:dyDescent="0.2">
      <c r="A4" s="50" t="s">
        <v>7</v>
      </c>
      <c r="C4" s="50" t="s">
        <v>158</v>
      </c>
      <c r="E4" s="50" t="s">
        <v>10</v>
      </c>
    </row>
    <row r="5" spans="1:5" x14ac:dyDescent="0.2">
      <c r="C5" s="50" t="s">
        <v>159</v>
      </c>
      <c r="E5" s="50" t="s">
        <v>191</v>
      </c>
    </row>
    <row r="6" spans="1:5" x14ac:dyDescent="0.2">
      <c r="A6" s="51" t="s">
        <v>12</v>
      </c>
    </row>
    <row r="7" spans="1:5" x14ac:dyDescent="0.2">
      <c r="A7" s="50" t="s">
        <v>160</v>
      </c>
      <c r="C7" s="52" t="s">
        <v>161</v>
      </c>
      <c r="E7" s="51" t="s">
        <v>185</v>
      </c>
    </row>
    <row r="8" spans="1:5" x14ac:dyDescent="0.2">
      <c r="A8" s="50" t="s">
        <v>162</v>
      </c>
      <c r="C8" s="48" t="s">
        <v>2</v>
      </c>
      <c r="E8" s="50" t="s">
        <v>9</v>
      </c>
    </row>
    <row r="9" spans="1:5" x14ac:dyDescent="0.2">
      <c r="A9" s="50" t="s">
        <v>163</v>
      </c>
      <c r="C9" s="48" t="s">
        <v>3</v>
      </c>
      <c r="E9" s="50" t="s">
        <v>10</v>
      </c>
    </row>
    <row r="10" spans="1:5" x14ac:dyDescent="0.2">
      <c r="C10" s="48" t="s">
        <v>4</v>
      </c>
      <c r="E10" s="50" t="s">
        <v>191</v>
      </c>
    </row>
    <row r="11" spans="1:5" x14ac:dyDescent="0.2">
      <c r="A11" s="51" t="s">
        <v>164</v>
      </c>
      <c r="C11" s="48" t="s">
        <v>8</v>
      </c>
    </row>
    <row r="12" spans="1:5" x14ac:dyDescent="0.2">
      <c r="A12" s="50" t="s">
        <v>9</v>
      </c>
      <c r="E12" s="51" t="s">
        <v>186</v>
      </c>
    </row>
    <row r="13" spans="1:5" x14ac:dyDescent="0.2">
      <c r="A13" s="50" t="s">
        <v>10</v>
      </c>
      <c r="C13" s="52" t="s">
        <v>165</v>
      </c>
      <c r="E13" s="50" t="s">
        <v>9</v>
      </c>
    </row>
    <row r="14" spans="1:5" x14ac:dyDescent="0.2">
      <c r="C14" s="48" t="s">
        <v>5</v>
      </c>
      <c r="E14" s="50" t="s">
        <v>10</v>
      </c>
    </row>
    <row r="15" spans="1:5" x14ac:dyDescent="0.2">
      <c r="A15" s="51" t="s">
        <v>166</v>
      </c>
      <c r="C15" s="48" t="s">
        <v>192</v>
      </c>
      <c r="E15" s="50" t="s">
        <v>191</v>
      </c>
    </row>
    <row r="16" spans="1:5" x14ac:dyDescent="0.2">
      <c r="A16" s="50" t="s">
        <v>178</v>
      </c>
      <c r="C16" s="48" t="s">
        <v>193</v>
      </c>
    </row>
    <row r="17" spans="1:5" x14ac:dyDescent="0.2">
      <c r="A17" s="50" t="s">
        <v>167</v>
      </c>
      <c r="C17" s="50" t="s">
        <v>194</v>
      </c>
      <c r="E17" s="51" t="s">
        <v>187</v>
      </c>
    </row>
    <row r="18" spans="1:5" x14ac:dyDescent="0.2">
      <c r="A18" s="50" t="s">
        <v>168</v>
      </c>
      <c r="C18" s="50" t="s">
        <v>195</v>
      </c>
      <c r="E18" s="50" t="s">
        <v>188</v>
      </c>
    </row>
    <row r="19" spans="1:5" x14ac:dyDescent="0.2">
      <c r="A19" s="50" t="s">
        <v>10</v>
      </c>
      <c r="E19" s="50" t="s">
        <v>189</v>
      </c>
    </row>
    <row r="20" spans="1:5" x14ac:dyDescent="0.2">
      <c r="E20" s="50" t="s">
        <v>190</v>
      </c>
    </row>
    <row r="21" spans="1:5" x14ac:dyDescent="0.2">
      <c r="A21" s="49" t="s">
        <v>169</v>
      </c>
      <c r="C21" s="49" t="s">
        <v>173</v>
      </c>
      <c r="E21" s="50" t="s">
        <v>191</v>
      </c>
    </row>
    <row r="22" spans="1:5" x14ac:dyDescent="0.2">
      <c r="A22" s="51" t="s">
        <v>170</v>
      </c>
      <c r="C22" s="53" t="s">
        <v>174</v>
      </c>
    </row>
    <row r="23" spans="1:5" x14ac:dyDescent="0.2">
      <c r="A23" s="50" t="s">
        <v>9</v>
      </c>
      <c r="C23" s="54" t="s">
        <v>9</v>
      </c>
    </row>
    <row r="24" spans="1:5" x14ac:dyDescent="0.2">
      <c r="A24" s="50" t="s">
        <v>10</v>
      </c>
      <c r="C24" s="54" t="s">
        <v>10</v>
      </c>
    </row>
    <row r="25" spans="1:5" x14ac:dyDescent="0.2">
      <c r="C25" s="54"/>
    </row>
    <row r="26" spans="1:5" x14ac:dyDescent="0.2">
      <c r="A26" s="51" t="s">
        <v>171</v>
      </c>
      <c r="C26" s="54"/>
    </row>
    <row r="27" spans="1:5" x14ac:dyDescent="0.2">
      <c r="A27" s="50" t="s">
        <v>9</v>
      </c>
      <c r="C27" s="53"/>
    </row>
    <row r="28" spans="1:5" x14ac:dyDescent="0.2">
      <c r="A28" s="50" t="s">
        <v>10</v>
      </c>
      <c r="C28" s="55" t="s">
        <v>13</v>
      </c>
    </row>
    <row r="29" spans="1:5" x14ac:dyDescent="0.2">
      <c r="C29" s="54" t="s">
        <v>196</v>
      </c>
    </row>
    <row r="30" spans="1:5" x14ac:dyDescent="0.2">
      <c r="A30" s="51" t="s">
        <v>172</v>
      </c>
      <c r="C30" s="54" t="s">
        <v>197</v>
      </c>
    </row>
    <row r="31" spans="1:5" x14ac:dyDescent="0.2">
      <c r="A31" s="50" t="s">
        <v>9</v>
      </c>
      <c r="C31" s="54"/>
    </row>
    <row r="32" spans="1:5" x14ac:dyDescent="0.2">
      <c r="A32" s="50" t="s">
        <v>10</v>
      </c>
      <c r="C32" s="55" t="s">
        <v>26</v>
      </c>
    </row>
    <row r="33" spans="1:3" x14ac:dyDescent="0.2">
      <c r="C33" s="54" t="s">
        <v>6</v>
      </c>
    </row>
    <row r="34" spans="1:3" x14ac:dyDescent="0.2">
      <c r="A34" s="51" t="s">
        <v>175</v>
      </c>
      <c r="C34" s="54" t="s">
        <v>7</v>
      </c>
    </row>
    <row r="35" spans="1:3" x14ac:dyDescent="0.2">
      <c r="A35" s="50" t="s">
        <v>9</v>
      </c>
      <c r="C35" s="54" t="s">
        <v>198</v>
      </c>
    </row>
    <row r="36" spans="1:3" x14ac:dyDescent="0.2">
      <c r="A36" s="50" t="s">
        <v>10</v>
      </c>
      <c r="C36" s="54"/>
    </row>
    <row r="37" spans="1:3" ht="63.75" x14ac:dyDescent="0.2">
      <c r="C37" s="55" t="s">
        <v>124</v>
      </c>
    </row>
    <row r="38" spans="1:3" x14ac:dyDescent="0.2">
      <c r="A38" s="51" t="s">
        <v>176</v>
      </c>
      <c r="C38" s="54" t="s">
        <v>199</v>
      </c>
    </row>
    <row r="39" spans="1:3" x14ac:dyDescent="0.2">
      <c r="A39" s="50" t="s">
        <v>9</v>
      </c>
      <c r="C39" s="54" t="s">
        <v>200</v>
      </c>
    </row>
    <row r="40" spans="1:3" x14ac:dyDescent="0.2">
      <c r="A40" s="50" t="s">
        <v>10</v>
      </c>
      <c r="C40" s="54"/>
    </row>
    <row r="41" spans="1:3" ht="25.5" x14ac:dyDescent="0.2">
      <c r="C41" s="55" t="s">
        <v>125</v>
      </c>
    </row>
    <row r="42" spans="1:3" x14ac:dyDescent="0.2">
      <c r="A42" s="51" t="s">
        <v>177</v>
      </c>
      <c r="C42" s="54" t="s">
        <v>201</v>
      </c>
    </row>
    <row r="43" spans="1:3" x14ac:dyDescent="0.2">
      <c r="A43" s="50" t="s">
        <v>9</v>
      </c>
      <c r="C43" s="54" t="s">
        <v>202</v>
      </c>
    </row>
    <row r="44" spans="1:3" x14ac:dyDescent="0.2">
      <c r="A44" s="50" t="s">
        <v>10</v>
      </c>
      <c r="C44" s="54"/>
    </row>
    <row r="46" spans="1:3" x14ac:dyDescent="0.2">
      <c r="A46" s="51" t="s">
        <v>179</v>
      </c>
    </row>
    <row r="47" spans="1:3" x14ac:dyDescent="0.2">
      <c r="A47" s="50" t="s">
        <v>180</v>
      </c>
    </row>
    <row r="48" spans="1:3" x14ac:dyDescent="0.2">
      <c r="A48" s="50" t="s">
        <v>181</v>
      </c>
    </row>
    <row r="49" spans="1:1" ht="25.5" x14ac:dyDescent="0.2">
      <c r="A49" s="50" t="s">
        <v>182</v>
      </c>
    </row>
  </sheetData>
  <pageMargins left="0.25" right="0.25" top="0.75" bottom="0.75" header="0.3" footer="0.3"/>
  <pageSetup scale="7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ComprehensiveStrategic Finances</vt:lpstr>
      <vt:lpstr>Drop Down Options</vt:lpstr>
      <vt:lpstr>AgencyName</vt:lpstr>
      <vt:lpstr>Eval</vt:lpstr>
      <vt:lpstr>PartnerEntityType</vt:lpstr>
      <vt:lpstr>'ComprehensiveStrategic Finances'!Print_Titles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2015-02-27T20:44:14Z</dcterms:created>
  <dcterms:modified xsi:type="dcterms:W3CDTF">2018-04-23T18:49:00Z</dcterms:modified>
</cp:coreProperties>
</file>